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8800" windowHeight="13020" tabRatio="751" firstSheet="7" activeTab="14"/>
  </bookViews>
  <sheets>
    <sheet name="Summary" sheetId="6" r:id="rId1"/>
    <sheet name="Amlodipine FASSIF" sheetId="8" r:id="rId2"/>
    <sheet name="Atorvastatin FASSIF" sheetId="20" r:id="rId3"/>
    <sheet name="Amlod and Atorv FASSIF" sheetId="21" r:id="rId4"/>
    <sheet name="Isoniazid FASSIF" sheetId="22" r:id="rId5"/>
    <sheet name="Rif FASSIF" sheetId="28" r:id="rId6"/>
    <sheet name="Iso and rif Fassif" sheetId="37" r:id="rId7"/>
    <sheet name="Amlod FESSIF" sheetId="23" r:id="rId8"/>
    <sheet name="Atorvas Fessif F1" sheetId="40" r:id="rId9"/>
    <sheet name="Ator Fessif F2" sheetId="42" r:id="rId10"/>
    <sheet name="Atorv FESSIF" sheetId="39" r:id="rId11"/>
    <sheet name="Amlod and Atorv FESSIF" sheetId="36" r:id="rId12"/>
    <sheet name="Isoniazid FESSIF" sheetId="26" r:id="rId13"/>
    <sheet name="Rifampicin FESSIF" sheetId="32" r:id="rId14"/>
    <sheet name="Iso and rif Fessif" sheetId="43" r:id="rId15"/>
    <sheet name="Sheet1" sheetId="38" r:id="rId16"/>
  </sheets>
  <externalReferences>
    <externalReference r:id="rId17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" i="43" l="1"/>
  <c r="P84" i="43"/>
  <c r="E100" i="43"/>
  <c r="P83" i="43"/>
  <c r="E99" i="43"/>
  <c r="P82" i="43"/>
  <c r="E98" i="43"/>
  <c r="P81" i="43"/>
  <c r="E97" i="43"/>
  <c r="P80" i="43"/>
  <c r="E96" i="43"/>
  <c r="P79" i="43"/>
  <c r="E95" i="43"/>
  <c r="P78" i="43"/>
  <c r="E94" i="43"/>
  <c r="P77" i="43"/>
  <c r="E93" i="43"/>
  <c r="P76" i="43"/>
  <c r="E92" i="43"/>
  <c r="P75" i="43"/>
  <c r="E91" i="43"/>
  <c r="P74" i="43"/>
  <c r="P73" i="43"/>
  <c r="Q74" i="43"/>
  <c r="Q75" i="43"/>
  <c r="Q76" i="43"/>
  <c r="Q77" i="43"/>
  <c r="Q78" i="43"/>
  <c r="Q79" i="43"/>
  <c r="Q80" i="43"/>
  <c r="Q81" i="43"/>
  <c r="Q82" i="43"/>
  <c r="Q83" i="43"/>
  <c r="Q84" i="43"/>
  <c r="R84" i="43"/>
  <c r="E119" i="43"/>
  <c r="F101" i="43"/>
  <c r="T84" i="43"/>
  <c r="F100" i="43"/>
  <c r="T83" i="43"/>
  <c r="F99" i="43"/>
  <c r="T82" i="43"/>
  <c r="F98" i="43"/>
  <c r="T81" i="43"/>
  <c r="F97" i="43"/>
  <c r="T80" i="43"/>
  <c r="F96" i="43"/>
  <c r="T79" i="43"/>
  <c r="F95" i="43"/>
  <c r="T78" i="43"/>
  <c r="F94" i="43"/>
  <c r="T77" i="43"/>
  <c r="F93" i="43"/>
  <c r="T76" i="43"/>
  <c r="F92" i="43"/>
  <c r="T75" i="43"/>
  <c r="F91" i="43"/>
  <c r="T74" i="43"/>
  <c r="T73" i="43"/>
  <c r="U74" i="43"/>
  <c r="U75" i="43"/>
  <c r="U76" i="43"/>
  <c r="U77" i="43"/>
  <c r="U78" i="43"/>
  <c r="U79" i="43"/>
  <c r="U80" i="43"/>
  <c r="U81" i="43"/>
  <c r="U82" i="43"/>
  <c r="U83" i="43"/>
  <c r="U84" i="43"/>
  <c r="V84" i="43"/>
  <c r="F119" i="43"/>
  <c r="G101" i="43"/>
  <c r="X84" i="43"/>
  <c r="G100" i="43"/>
  <c r="X83" i="43"/>
  <c r="G99" i="43"/>
  <c r="X82" i="43"/>
  <c r="G98" i="43"/>
  <c r="X81" i="43"/>
  <c r="G97" i="43"/>
  <c r="X80" i="43"/>
  <c r="G96" i="43"/>
  <c r="X79" i="43"/>
  <c r="G95" i="43"/>
  <c r="X78" i="43"/>
  <c r="G94" i="43"/>
  <c r="X77" i="43"/>
  <c r="G93" i="43"/>
  <c r="X76" i="43"/>
  <c r="G92" i="43"/>
  <c r="X75" i="43"/>
  <c r="G91" i="43"/>
  <c r="X74" i="43"/>
  <c r="X73" i="43"/>
  <c r="Y74" i="43"/>
  <c r="Y75" i="43"/>
  <c r="Y76" i="43"/>
  <c r="Y77" i="43"/>
  <c r="Y78" i="43"/>
  <c r="Y79" i="43"/>
  <c r="Y80" i="43"/>
  <c r="Y81" i="43"/>
  <c r="Y82" i="43"/>
  <c r="Y83" i="43"/>
  <c r="Y84" i="43"/>
  <c r="Z84" i="43"/>
  <c r="G119" i="43"/>
  <c r="I119" i="43"/>
  <c r="H119" i="43"/>
  <c r="C101" i="43"/>
  <c r="C119" i="43"/>
  <c r="R83" i="43"/>
  <c r="E118" i="43"/>
  <c r="V83" i="43"/>
  <c r="F118" i="43"/>
  <c r="Z83" i="43"/>
  <c r="G118" i="43"/>
  <c r="I118" i="43"/>
  <c r="H118" i="43"/>
  <c r="C100" i="43"/>
  <c r="C118" i="43"/>
  <c r="R82" i="43"/>
  <c r="E117" i="43"/>
  <c r="V82" i="43"/>
  <c r="F117" i="43"/>
  <c r="Z82" i="43"/>
  <c r="G117" i="43"/>
  <c r="I117" i="43"/>
  <c r="H117" i="43"/>
  <c r="C99" i="43"/>
  <c r="C117" i="43"/>
  <c r="R81" i="43"/>
  <c r="E116" i="43"/>
  <c r="V81" i="43"/>
  <c r="F116" i="43"/>
  <c r="Z81" i="43"/>
  <c r="G116" i="43"/>
  <c r="I116" i="43"/>
  <c r="H116" i="43"/>
  <c r="C98" i="43"/>
  <c r="C116" i="43"/>
  <c r="R80" i="43"/>
  <c r="E115" i="43"/>
  <c r="V80" i="43"/>
  <c r="F115" i="43"/>
  <c r="Z80" i="43"/>
  <c r="G115" i="43"/>
  <c r="I115" i="43"/>
  <c r="H115" i="43"/>
  <c r="C97" i="43"/>
  <c r="C115" i="43"/>
  <c r="R79" i="43"/>
  <c r="E114" i="43"/>
  <c r="V79" i="43"/>
  <c r="F114" i="43"/>
  <c r="Z79" i="43"/>
  <c r="G114" i="43"/>
  <c r="I114" i="43"/>
  <c r="H114" i="43"/>
  <c r="C96" i="43"/>
  <c r="C114" i="43"/>
  <c r="R78" i="43"/>
  <c r="E113" i="43"/>
  <c r="V78" i="43"/>
  <c r="F113" i="43"/>
  <c r="Z78" i="43"/>
  <c r="G113" i="43"/>
  <c r="I113" i="43"/>
  <c r="H113" i="43"/>
  <c r="C95" i="43"/>
  <c r="C113" i="43"/>
  <c r="R77" i="43"/>
  <c r="E112" i="43"/>
  <c r="V77" i="43"/>
  <c r="F112" i="43"/>
  <c r="Z77" i="43"/>
  <c r="G112" i="43"/>
  <c r="I112" i="43"/>
  <c r="H112" i="43"/>
  <c r="C94" i="43"/>
  <c r="C112" i="43"/>
  <c r="R76" i="43"/>
  <c r="E111" i="43"/>
  <c r="V76" i="43"/>
  <c r="F111" i="43"/>
  <c r="Z76" i="43"/>
  <c r="G111" i="43"/>
  <c r="I111" i="43"/>
  <c r="H111" i="43"/>
  <c r="C93" i="43"/>
  <c r="C111" i="43"/>
  <c r="R75" i="43"/>
  <c r="E110" i="43"/>
  <c r="V75" i="43"/>
  <c r="F110" i="43"/>
  <c r="Z75" i="43"/>
  <c r="G110" i="43"/>
  <c r="I110" i="43"/>
  <c r="H110" i="43"/>
  <c r="C92" i="43"/>
  <c r="C110" i="43"/>
  <c r="R74" i="43"/>
  <c r="E109" i="43"/>
  <c r="V74" i="43"/>
  <c r="F109" i="43"/>
  <c r="Z74" i="43"/>
  <c r="G109" i="43"/>
  <c r="I109" i="43"/>
  <c r="H109" i="43"/>
  <c r="C91" i="43"/>
  <c r="C109" i="43"/>
  <c r="I101" i="43"/>
  <c r="H101" i="43"/>
  <c r="I100" i="43"/>
  <c r="H100" i="43"/>
  <c r="I99" i="43"/>
  <c r="H99" i="43"/>
  <c r="I98" i="43"/>
  <c r="H98" i="43"/>
  <c r="I97" i="43"/>
  <c r="H97" i="43"/>
  <c r="I96" i="43"/>
  <c r="H96" i="43"/>
  <c r="I95" i="43"/>
  <c r="H95" i="43"/>
  <c r="I94" i="43"/>
  <c r="H94" i="43"/>
  <c r="I93" i="43"/>
  <c r="H93" i="43"/>
  <c r="I92" i="43"/>
  <c r="H92" i="43"/>
  <c r="I91" i="43"/>
  <c r="H91" i="43"/>
  <c r="C90" i="43"/>
  <c r="I84" i="43"/>
  <c r="H84" i="43"/>
  <c r="J84" i="43"/>
  <c r="K84" i="43"/>
  <c r="I83" i="43"/>
  <c r="H83" i="43"/>
  <c r="J83" i="43"/>
  <c r="K83" i="43"/>
  <c r="I82" i="43"/>
  <c r="H82" i="43"/>
  <c r="J82" i="43"/>
  <c r="K82" i="43"/>
  <c r="I81" i="43"/>
  <c r="H81" i="43"/>
  <c r="J81" i="43"/>
  <c r="K81" i="43"/>
  <c r="I80" i="43"/>
  <c r="H80" i="43"/>
  <c r="J80" i="43"/>
  <c r="K80" i="43"/>
  <c r="I79" i="43"/>
  <c r="H79" i="43"/>
  <c r="J79" i="43"/>
  <c r="K79" i="43"/>
  <c r="I78" i="43"/>
  <c r="H78" i="43"/>
  <c r="J78" i="43"/>
  <c r="K78" i="43"/>
  <c r="I77" i="43"/>
  <c r="H77" i="43"/>
  <c r="J77" i="43"/>
  <c r="K77" i="43"/>
  <c r="I76" i="43"/>
  <c r="H76" i="43"/>
  <c r="J76" i="43"/>
  <c r="K76" i="43"/>
  <c r="I75" i="43"/>
  <c r="H75" i="43"/>
  <c r="J75" i="43"/>
  <c r="K75" i="43"/>
  <c r="I74" i="43"/>
  <c r="H74" i="43"/>
  <c r="J74" i="43"/>
  <c r="K74" i="43"/>
  <c r="Z73" i="43"/>
  <c r="V73" i="43"/>
  <c r="R73" i="43"/>
  <c r="E35" i="43"/>
  <c r="P18" i="43"/>
  <c r="E34" i="43"/>
  <c r="P17" i="43"/>
  <c r="E33" i="43"/>
  <c r="P16" i="43"/>
  <c r="E32" i="43"/>
  <c r="P15" i="43"/>
  <c r="E31" i="43"/>
  <c r="P14" i="43"/>
  <c r="E30" i="43"/>
  <c r="P13" i="43"/>
  <c r="E29" i="43"/>
  <c r="P12" i="43"/>
  <c r="E28" i="43"/>
  <c r="P11" i="43"/>
  <c r="E27" i="43"/>
  <c r="P10" i="43"/>
  <c r="E26" i="43"/>
  <c r="P9" i="43"/>
  <c r="E25" i="43"/>
  <c r="P8" i="43"/>
  <c r="P7" i="43"/>
  <c r="Q8" i="43"/>
  <c r="Q9" i="43"/>
  <c r="Q10" i="43"/>
  <c r="Q11" i="43"/>
  <c r="Q12" i="43"/>
  <c r="Q13" i="43"/>
  <c r="Q14" i="43"/>
  <c r="Q15" i="43"/>
  <c r="Q16" i="43"/>
  <c r="Q17" i="43"/>
  <c r="Q18" i="43"/>
  <c r="R18" i="43"/>
  <c r="E53" i="43"/>
  <c r="F35" i="43"/>
  <c r="T18" i="43"/>
  <c r="F34" i="43"/>
  <c r="T17" i="43"/>
  <c r="F33" i="43"/>
  <c r="T16" i="43"/>
  <c r="F32" i="43"/>
  <c r="T15" i="43"/>
  <c r="F31" i="43"/>
  <c r="T14" i="43"/>
  <c r="F30" i="43"/>
  <c r="T13" i="43"/>
  <c r="F29" i="43"/>
  <c r="T12" i="43"/>
  <c r="F28" i="43"/>
  <c r="T11" i="43"/>
  <c r="F27" i="43"/>
  <c r="T10" i="43"/>
  <c r="F26" i="43"/>
  <c r="T9" i="43"/>
  <c r="F25" i="43"/>
  <c r="T8" i="43"/>
  <c r="T7" i="43"/>
  <c r="U8" i="43"/>
  <c r="U9" i="43"/>
  <c r="U10" i="43"/>
  <c r="U11" i="43"/>
  <c r="U12" i="43"/>
  <c r="U13" i="43"/>
  <c r="U14" i="43"/>
  <c r="U15" i="43"/>
  <c r="U16" i="43"/>
  <c r="U17" i="43"/>
  <c r="U18" i="43"/>
  <c r="V18" i="43"/>
  <c r="F53" i="43"/>
  <c r="G35" i="43"/>
  <c r="X18" i="43"/>
  <c r="G34" i="43"/>
  <c r="X17" i="43"/>
  <c r="G33" i="43"/>
  <c r="X16" i="43"/>
  <c r="G32" i="43"/>
  <c r="X15" i="43"/>
  <c r="G31" i="43"/>
  <c r="X14" i="43"/>
  <c r="G30" i="43"/>
  <c r="X13" i="43"/>
  <c r="G29" i="43"/>
  <c r="X12" i="43"/>
  <c r="G28" i="43"/>
  <c r="X11" i="43"/>
  <c r="G27" i="43"/>
  <c r="X10" i="43"/>
  <c r="G26" i="43"/>
  <c r="X9" i="43"/>
  <c r="G25" i="43"/>
  <c r="X8" i="43"/>
  <c r="X7" i="43"/>
  <c r="Y8" i="43"/>
  <c r="Y9" i="43"/>
  <c r="Y10" i="43"/>
  <c r="Y11" i="43"/>
  <c r="Y12" i="43"/>
  <c r="Y13" i="43"/>
  <c r="Y14" i="43"/>
  <c r="Y15" i="43"/>
  <c r="Y16" i="43"/>
  <c r="Y17" i="43"/>
  <c r="Y18" i="43"/>
  <c r="Z18" i="43"/>
  <c r="G53" i="43"/>
  <c r="I53" i="43"/>
  <c r="H53" i="43"/>
  <c r="C35" i="43"/>
  <c r="C53" i="43"/>
  <c r="R17" i="43"/>
  <c r="E52" i="43"/>
  <c r="V17" i="43"/>
  <c r="F52" i="43"/>
  <c r="Z17" i="43"/>
  <c r="G52" i="43"/>
  <c r="I52" i="43"/>
  <c r="H52" i="43"/>
  <c r="C34" i="43"/>
  <c r="C52" i="43"/>
  <c r="R16" i="43"/>
  <c r="E51" i="43"/>
  <c r="V16" i="43"/>
  <c r="F51" i="43"/>
  <c r="Z16" i="43"/>
  <c r="G51" i="43"/>
  <c r="I51" i="43"/>
  <c r="H51" i="43"/>
  <c r="C33" i="43"/>
  <c r="C51" i="43"/>
  <c r="R15" i="43"/>
  <c r="E50" i="43"/>
  <c r="V15" i="43"/>
  <c r="F50" i="43"/>
  <c r="Z15" i="43"/>
  <c r="G50" i="43"/>
  <c r="I50" i="43"/>
  <c r="H50" i="43"/>
  <c r="C32" i="43"/>
  <c r="C50" i="43"/>
  <c r="R14" i="43"/>
  <c r="E49" i="43"/>
  <c r="V14" i="43"/>
  <c r="F49" i="43"/>
  <c r="Z14" i="43"/>
  <c r="G49" i="43"/>
  <c r="I49" i="43"/>
  <c r="H49" i="43"/>
  <c r="C31" i="43"/>
  <c r="C49" i="43"/>
  <c r="R13" i="43"/>
  <c r="E48" i="43"/>
  <c r="V13" i="43"/>
  <c r="F48" i="43"/>
  <c r="Z13" i="43"/>
  <c r="G48" i="43"/>
  <c r="I48" i="43"/>
  <c r="H48" i="43"/>
  <c r="C30" i="43"/>
  <c r="C48" i="43"/>
  <c r="R12" i="43"/>
  <c r="E47" i="43"/>
  <c r="V12" i="43"/>
  <c r="F47" i="43"/>
  <c r="Z12" i="43"/>
  <c r="G47" i="43"/>
  <c r="I47" i="43"/>
  <c r="H47" i="43"/>
  <c r="C29" i="43"/>
  <c r="C47" i="43"/>
  <c r="R11" i="43"/>
  <c r="E46" i="43"/>
  <c r="V11" i="43"/>
  <c r="F46" i="43"/>
  <c r="Z11" i="43"/>
  <c r="G46" i="43"/>
  <c r="I46" i="43"/>
  <c r="H46" i="43"/>
  <c r="C28" i="43"/>
  <c r="C46" i="43"/>
  <c r="R10" i="43"/>
  <c r="E45" i="43"/>
  <c r="V10" i="43"/>
  <c r="F45" i="43"/>
  <c r="Z10" i="43"/>
  <c r="G45" i="43"/>
  <c r="I45" i="43"/>
  <c r="H45" i="43"/>
  <c r="C27" i="43"/>
  <c r="C45" i="43"/>
  <c r="R9" i="43"/>
  <c r="E44" i="43"/>
  <c r="V9" i="43"/>
  <c r="F44" i="43"/>
  <c r="Z9" i="43"/>
  <c r="G44" i="43"/>
  <c r="I44" i="43"/>
  <c r="H44" i="43"/>
  <c r="C26" i="43"/>
  <c r="C44" i="43"/>
  <c r="R8" i="43"/>
  <c r="E43" i="43"/>
  <c r="V8" i="43"/>
  <c r="F43" i="43"/>
  <c r="Z8" i="43"/>
  <c r="G43" i="43"/>
  <c r="I43" i="43"/>
  <c r="H43" i="43"/>
  <c r="C25" i="43"/>
  <c r="C43" i="43"/>
  <c r="I35" i="43"/>
  <c r="H35" i="43"/>
  <c r="I34" i="43"/>
  <c r="H34" i="43"/>
  <c r="I33" i="43"/>
  <c r="H33" i="43"/>
  <c r="I32" i="43"/>
  <c r="H32" i="43"/>
  <c r="I31" i="43"/>
  <c r="H31" i="43"/>
  <c r="I30" i="43"/>
  <c r="H30" i="43"/>
  <c r="I29" i="43"/>
  <c r="H29" i="43"/>
  <c r="I28" i="43"/>
  <c r="H28" i="43"/>
  <c r="I27" i="43"/>
  <c r="H27" i="43"/>
  <c r="I26" i="43"/>
  <c r="H26" i="43"/>
  <c r="I25" i="43"/>
  <c r="H25" i="43"/>
  <c r="C24" i="43"/>
  <c r="I18" i="43"/>
  <c r="H18" i="43"/>
  <c r="J18" i="43"/>
  <c r="K18" i="43"/>
  <c r="I17" i="43"/>
  <c r="H17" i="43"/>
  <c r="J17" i="43"/>
  <c r="K17" i="43"/>
  <c r="I16" i="43"/>
  <c r="H16" i="43"/>
  <c r="J16" i="43"/>
  <c r="K16" i="43"/>
  <c r="I15" i="43"/>
  <c r="H15" i="43"/>
  <c r="J15" i="43"/>
  <c r="K15" i="43"/>
  <c r="I14" i="43"/>
  <c r="H14" i="43"/>
  <c r="J14" i="43"/>
  <c r="K14" i="43"/>
  <c r="I13" i="43"/>
  <c r="H13" i="43"/>
  <c r="J13" i="43"/>
  <c r="K13" i="43"/>
  <c r="I12" i="43"/>
  <c r="H12" i="43"/>
  <c r="J12" i="43"/>
  <c r="K12" i="43"/>
  <c r="I11" i="43"/>
  <c r="H11" i="43"/>
  <c r="J11" i="43"/>
  <c r="K11" i="43"/>
  <c r="I10" i="43"/>
  <c r="H10" i="43"/>
  <c r="J10" i="43"/>
  <c r="K10" i="43"/>
  <c r="I9" i="43"/>
  <c r="H9" i="43"/>
  <c r="J9" i="43"/>
  <c r="K9" i="43"/>
  <c r="I8" i="43"/>
  <c r="H8" i="43"/>
  <c r="J8" i="43"/>
  <c r="K8" i="43"/>
  <c r="Z7" i="43"/>
  <c r="V7" i="43"/>
  <c r="R7" i="43"/>
  <c r="E35" i="39"/>
  <c r="P18" i="39"/>
  <c r="E34" i="39"/>
  <c r="P17" i="39"/>
  <c r="E33" i="39"/>
  <c r="P16" i="39"/>
  <c r="E32" i="39"/>
  <c r="P15" i="39"/>
  <c r="E31" i="39"/>
  <c r="P14" i="39"/>
  <c r="E30" i="39"/>
  <c r="P13" i="39"/>
  <c r="E29" i="39"/>
  <c r="P12" i="39"/>
  <c r="E28" i="39"/>
  <c r="P11" i="39"/>
  <c r="E27" i="39"/>
  <c r="P10" i="39"/>
  <c r="E26" i="39"/>
  <c r="P9" i="39"/>
  <c r="E25" i="39"/>
  <c r="P8" i="39"/>
  <c r="P7" i="39"/>
  <c r="Q8" i="39"/>
  <c r="Q9" i="39"/>
  <c r="Q10" i="39"/>
  <c r="Q11" i="39"/>
  <c r="Q12" i="39"/>
  <c r="Q13" i="39"/>
  <c r="Q14" i="39"/>
  <c r="Q15" i="39"/>
  <c r="Q16" i="39"/>
  <c r="Q17" i="39"/>
  <c r="Q18" i="39"/>
  <c r="R18" i="39"/>
  <c r="E53" i="39"/>
  <c r="F35" i="39"/>
  <c r="T18" i="39"/>
  <c r="F34" i="39"/>
  <c r="T17" i="39"/>
  <c r="F33" i="39"/>
  <c r="T16" i="39"/>
  <c r="F32" i="39"/>
  <c r="T15" i="39"/>
  <c r="F31" i="39"/>
  <c r="T14" i="39"/>
  <c r="F30" i="39"/>
  <c r="T13" i="39"/>
  <c r="F29" i="39"/>
  <c r="T12" i="39"/>
  <c r="F28" i="39"/>
  <c r="T11" i="39"/>
  <c r="F27" i="39"/>
  <c r="T10" i="39"/>
  <c r="F26" i="39"/>
  <c r="T9" i="39"/>
  <c r="F25" i="39"/>
  <c r="T8" i="39"/>
  <c r="T7" i="39"/>
  <c r="U8" i="39"/>
  <c r="U9" i="39"/>
  <c r="U10" i="39"/>
  <c r="U11" i="39"/>
  <c r="U12" i="39"/>
  <c r="U13" i="39"/>
  <c r="U14" i="39"/>
  <c r="U15" i="39"/>
  <c r="U16" i="39"/>
  <c r="U17" i="39"/>
  <c r="U18" i="39"/>
  <c r="V18" i="39"/>
  <c r="F53" i="39"/>
  <c r="G35" i="39"/>
  <c r="X18" i="39"/>
  <c r="G34" i="39"/>
  <c r="X17" i="39"/>
  <c r="G33" i="39"/>
  <c r="X16" i="39"/>
  <c r="G32" i="39"/>
  <c r="X15" i="39"/>
  <c r="G31" i="39"/>
  <c r="X14" i="39"/>
  <c r="G30" i="39"/>
  <c r="X13" i="39"/>
  <c r="G29" i="39"/>
  <c r="X12" i="39"/>
  <c r="G28" i="39"/>
  <c r="X11" i="39"/>
  <c r="G27" i="39"/>
  <c r="X10" i="39"/>
  <c r="G26" i="39"/>
  <c r="X9" i="39"/>
  <c r="G25" i="39"/>
  <c r="X8" i="39"/>
  <c r="X7" i="39"/>
  <c r="Y8" i="39"/>
  <c r="Y9" i="39"/>
  <c r="Y10" i="39"/>
  <c r="Y11" i="39"/>
  <c r="Y12" i="39"/>
  <c r="Y13" i="39"/>
  <c r="Y14" i="39"/>
  <c r="Y15" i="39"/>
  <c r="Y16" i="39"/>
  <c r="Y17" i="39"/>
  <c r="Y18" i="39"/>
  <c r="Z18" i="39"/>
  <c r="G53" i="39"/>
  <c r="I53" i="39"/>
  <c r="H53" i="39"/>
  <c r="C35" i="39"/>
  <c r="C53" i="39"/>
  <c r="R17" i="39"/>
  <c r="E52" i="39"/>
  <c r="V17" i="39"/>
  <c r="F52" i="39"/>
  <c r="Z17" i="39"/>
  <c r="G52" i="39"/>
  <c r="I52" i="39"/>
  <c r="H52" i="39"/>
  <c r="C34" i="39"/>
  <c r="C52" i="39"/>
  <c r="R16" i="39"/>
  <c r="E51" i="39"/>
  <c r="V16" i="39"/>
  <c r="F51" i="39"/>
  <c r="Z16" i="39"/>
  <c r="G51" i="39"/>
  <c r="I51" i="39"/>
  <c r="H51" i="39"/>
  <c r="C33" i="39"/>
  <c r="C51" i="39"/>
  <c r="R15" i="39"/>
  <c r="E50" i="39"/>
  <c r="V15" i="39"/>
  <c r="F50" i="39"/>
  <c r="Z15" i="39"/>
  <c r="G50" i="39"/>
  <c r="I50" i="39"/>
  <c r="H50" i="39"/>
  <c r="C32" i="39"/>
  <c r="C50" i="39"/>
  <c r="R14" i="39"/>
  <c r="E49" i="39"/>
  <c r="V14" i="39"/>
  <c r="F49" i="39"/>
  <c r="Z14" i="39"/>
  <c r="G49" i="39"/>
  <c r="I49" i="39"/>
  <c r="H49" i="39"/>
  <c r="C31" i="39"/>
  <c r="C49" i="39"/>
  <c r="R13" i="39"/>
  <c r="E48" i="39"/>
  <c r="V13" i="39"/>
  <c r="F48" i="39"/>
  <c r="Z13" i="39"/>
  <c r="G48" i="39"/>
  <c r="I48" i="39"/>
  <c r="H48" i="39"/>
  <c r="C30" i="39"/>
  <c r="C48" i="39"/>
  <c r="R12" i="39"/>
  <c r="E47" i="39"/>
  <c r="V12" i="39"/>
  <c r="F47" i="39"/>
  <c r="Z12" i="39"/>
  <c r="G47" i="39"/>
  <c r="I47" i="39"/>
  <c r="H47" i="39"/>
  <c r="C29" i="39"/>
  <c r="C47" i="39"/>
  <c r="R11" i="39"/>
  <c r="E46" i="39"/>
  <c r="V11" i="39"/>
  <c r="F46" i="39"/>
  <c r="Z11" i="39"/>
  <c r="G46" i="39"/>
  <c r="I46" i="39"/>
  <c r="H46" i="39"/>
  <c r="C28" i="39"/>
  <c r="C46" i="39"/>
  <c r="R10" i="39"/>
  <c r="E45" i="39"/>
  <c r="V10" i="39"/>
  <c r="F45" i="39"/>
  <c r="Z10" i="39"/>
  <c r="G45" i="39"/>
  <c r="I45" i="39"/>
  <c r="H45" i="39"/>
  <c r="C27" i="39"/>
  <c r="C45" i="39"/>
  <c r="R9" i="39"/>
  <c r="E44" i="39"/>
  <c r="V9" i="39"/>
  <c r="F44" i="39"/>
  <c r="Z9" i="39"/>
  <c r="G44" i="39"/>
  <c r="I44" i="39"/>
  <c r="H44" i="39"/>
  <c r="C26" i="39"/>
  <c r="C44" i="39"/>
  <c r="R8" i="39"/>
  <c r="E43" i="39"/>
  <c r="V8" i="39"/>
  <c r="F43" i="39"/>
  <c r="Z8" i="39"/>
  <c r="G43" i="39"/>
  <c r="I43" i="39"/>
  <c r="H43" i="39"/>
  <c r="C25" i="39"/>
  <c r="C43" i="39"/>
  <c r="I35" i="39"/>
  <c r="H35" i="39"/>
  <c r="I34" i="39"/>
  <c r="H34" i="39"/>
  <c r="I33" i="39"/>
  <c r="H33" i="39"/>
  <c r="I32" i="39"/>
  <c r="H32" i="39"/>
  <c r="I31" i="39"/>
  <c r="H31" i="39"/>
  <c r="I30" i="39"/>
  <c r="H30" i="39"/>
  <c r="I29" i="39"/>
  <c r="H29" i="39"/>
  <c r="I28" i="39"/>
  <c r="H28" i="39"/>
  <c r="I27" i="39"/>
  <c r="H27" i="39"/>
  <c r="I26" i="39"/>
  <c r="H26" i="39"/>
  <c r="I25" i="39"/>
  <c r="H25" i="39"/>
  <c r="C24" i="39"/>
  <c r="I18" i="39"/>
  <c r="H18" i="39"/>
  <c r="J18" i="39"/>
  <c r="K18" i="39"/>
  <c r="I17" i="39"/>
  <c r="H17" i="39"/>
  <c r="J17" i="39"/>
  <c r="K17" i="39"/>
  <c r="I16" i="39"/>
  <c r="H16" i="39"/>
  <c r="J16" i="39"/>
  <c r="K16" i="39"/>
  <c r="I15" i="39"/>
  <c r="H15" i="39"/>
  <c r="J15" i="39"/>
  <c r="K15" i="39"/>
  <c r="I14" i="39"/>
  <c r="H14" i="39"/>
  <c r="J14" i="39"/>
  <c r="K14" i="39"/>
  <c r="I13" i="39"/>
  <c r="H13" i="39"/>
  <c r="J13" i="39"/>
  <c r="K13" i="39"/>
  <c r="I12" i="39"/>
  <c r="H12" i="39"/>
  <c r="J12" i="39"/>
  <c r="K12" i="39"/>
  <c r="I11" i="39"/>
  <c r="H11" i="39"/>
  <c r="J11" i="39"/>
  <c r="K11" i="39"/>
  <c r="I10" i="39"/>
  <c r="H10" i="39"/>
  <c r="J10" i="39"/>
  <c r="K10" i="39"/>
  <c r="I9" i="39"/>
  <c r="H9" i="39"/>
  <c r="J9" i="39"/>
  <c r="K9" i="39"/>
  <c r="I8" i="39"/>
  <c r="H8" i="39"/>
  <c r="J8" i="39"/>
  <c r="K8" i="39"/>
  <c r="Z7" i="39"/>
  <c r="V7" i="39"/>
  <c r="R7" i="39"/>
  <c r="E101" i="37"/>
  <c r="P84" i="37"/>
  <c r="E100" i="37"/>
  <c r="P83" i="37"/>
  <c r="E99" i="37"/>
  <c r="P82" i="37"/>
  <c r="E98" i="37"/>
  <c r="P81" i="37"/>
  <c r="E97" i="37"/>
  <c r="P80" i="37"/>
  <c r="E96" i="37"/>
  <c r="P79" i="37"/>
  <c r="E95" i="37"/>
  <c r="P78" i="37"/>
  <c r="E94" i="37"/>
  <c r="P77" i="37"/>
  <c r="E93" i="37"/>
  <c r="P76" i="37"/>
  <c r="E92" i="37"/>
  <c r="P75" i="37"/>
  <c r="E91" i="37"/>
  <c r="P74" i="37"/>
  <c r="P73" i="37"/>
  <c r="Q74" i="37"/>
  <c r="Q75" i="37"/>
  <c r="Q76" i="37"/>
  <c r="Q77" i="37"/>
  <c r="Q78" i="37"/>
  <c r="Q79" i="37"/>
  <c r="Q80" i="37"/>
  <c r="Q81" i="37"/>
  <c r="Q82" i="37"/>
  <c r="Q83" i="37"/>
  <c r="Q84" i="37"/>
  <c r="R84" i="37"/>
  <c r="E119" i="37"/>
  <c r="F101" i="37"/>
  <c r="T84" i="37"/>
  <c r="F100" i="37"/>
  <c r="T83" i="37"/>
  <c r="F99" i="37"/>
  <c r="T82" i="37"/>
  <c r="F98" i="37"/>
  <c r="T81" i="37"/>
  <c r="F97" i="37"/>
  <c r="T80" i="37"/>
  <c r="F96" i="37"/>
  <c r="T79" i="37"/>
  <c r="F95" i="37"/>
  <c r="T78" i="37"/>
  <c r="F94" i="37"/>
  <c r="T77" i="37"/>
  <c r="F93" i="37"/>
  <c r="T76" i="37"/>
  <c r="F92" i="37"/>
  <c r="T75" i="37"/>
  <c r="F91" i="37"/>
  <c r="T74" i="37"/>
  <c r="T73" i="37"/>
  <c r="U74" i="37"/>
  <c r="U75" i="37"/>
  <c r="U76" i="37"/>
  <c r="U77" i="37"/>
  <c r="U78" i="37"/>
  <c r="U79" i="37"/>
  <c r="U80" i="37"/>
  <c r="U81" i="37"/>
  <c r="U82" i="37"/>
  <c r="U83" i="37"/>
  <c r="U84" i="37"/>
  <c r="V84" i="37"/>
  <c r="F119" i="37"/>
  <c r="G101" i="37"/>
  <c r="X84" i="37"/>
  <c r="G100" i="37"/>
  <c r="X83" i="37"/>
  <c r="G99" i="37"/>
  <c r="X82" i="37"/>
  <c r="G98" i="37"/>
  <c r="X81" i="37"/>
  <c r="G97" i="37"/>
  <c r="X80" i="37"/>
  <c r="G96" i="37"/>
  <c r="X79" i="37"/>
  <c r="G95" i="37"/>
  <c r="X78" i="37"/>
  <c r="G94" i="37"/>
  <c r="X77" i="37"/>
  <c r="G93" i="37"/>
  <c r="X76" i="37"/>
  <c r="G92" i="37"/>
  <c r="X75" i="37"/>
  <c r="G91" i="37"/>
  <c r="X74" i="37"/>
  <c r="X73" i="37"/>
  <c r="Y74" i="37"/>
  <c r="Y75" i="37"/>
  <c r="Y76" i="37"/>
  <c r="Y77" i="37"/>
  <c r="Y78" i="37"/>
  <c r="Y79" i="37"/>
  <c r="Y80" i="37"/>
  <c r="Y81" i="37"/>
  <c r="Y82" i="37"/>
  <c r="Y83" i="37"/>
  <c r="Y84" i="37"/>
  <c r="Z84" i="37"/>
  <c r="G119" i="37"/>
  <c r="I119" i="37"/>
  <c r="H119" i="37"/>
  <c r="C101" i="37"/>
  <c r="C119" i="37"/>
  <c r="R83" i="37"/>
  <c r="E118" i="37"/>
  <c r="V83" i="37"/>
  <c r="F118" i="37"/>
  <c r="Z83" i="37"/>
  <c r="G118" i="37"/>
  <c r="I118" i="37"/>
  <c r="H118" i="37"/>
  <c r="C100" i="37"/>
  <c r="C118" i="37"/>
  <c r="R82" i="37"/>
  <c r="E117" i="37"/>
  <c r="V82" i="37"/>
  <c r="F117" i="37"/>
  <c r="Z82" i="37"/>
  <c r="G117" i="37"/>
  <c r="I117" i="37"/>
  <c r="H117" i="37"/>
  <c r="C99" i="37"/>
  <c r="C117" i="37"/>
  <c r="R81" i="37"/>
  <c r="E116" i="37"/>
  <c r="V81" i="37"/>
  <c r="F116" i="37"/>
  <c r="Z81" i="37"/>
  <c r="G116" i="37"/>
  <c r="I116" i="37"/>
  <c r="H116" i="37"/>
  <c r="C98" i="37"/>
  <c r="C116" i="37"/>
  <c r="R80" i="37"/>
  <c r="E115" i="37"/>
  <c r="V80" i="37"/>
  <c r="F115" i="37"/>
  <c r="Z80" i="37"/>
  <c r="G115" i="37"/>
  <c r="I115" i="37"/>
  <c r="H115" i="37"/>
  <c r="C97" i="37"/>
  <c r="C115" i="37"/>
  <c r="R79" i="37"/>
  <c r="E114" i="37"/>
  <c r="V79" i="37"/>
  <c r="F114" i="37"/>
  <c r="Z79" i="37"/>
  <c r="G114" i="37"/>
  <c r="I114" i="37"/>
  <c r="H114" i="37"/>
  <c r="C96" i="37"/>
  <c r="C114" i="37"/>
  <c r="R78" i="37"/>
  <c r="E113" i="37"/>
  <c r="V78" i="37"/>
  <c r="F113" i="37"/>
  <c r="Z78" i="37"/>
  <c r="G113" i="37"/>
  <c r="I113" i="37"/>
  <c r="H113" i="37"/>
  <c r="C95" i="37"/>
  <c r="C113" i="37"/>
  <c r="R77" i="37"/>
  <c r="E112" i="37"/>
  <c r="V77" i="37"/>
  <c r="F112" i="37"/>
  <c r="Z77" i="37"/>
  <c r="G112" i="37"/>
  <c r="I112" i="37"/>
  <c r="H112" i="37"/>
  <c r="C94" i="37"/>
  <c r="C112" i="37"/>
  <c r="R76" i="37"/>
  <c r="E111" i="37"/>
  <c r="V76" i="37"/>
  <c r="F111" i="37"/>
  <c r="Z76" i="37"/>
  <c r="G111" i="37"/>
  <c r="I111" i="37"/>
  <c r="H111" i="37"/>
  <c r="C93" i="37"/>
  <c r="C111" i="37"/>
  <c r="R75" i="37"/>
  <c r="E110" i="37"/>
  <c r="V75" i="37"/>
  <c r="F110" i="37"/>
  <c r="Z75" i="37"/>
  <c r="G110" i="37"/>
  <c r="I110" i="37"/>
  <c r="H110" i="37"/>
  <c r="C92" i="37"/>
  <c r="C110" i="37"/>
  <c r="R74" i="37"/>
  <c r="E109" i="37"/>
  <c r="V74" i="37"/>
  <c r="F109" i="37"/>
  <c r="Z74" i="37"/>
  <c r="G109" i="37"/>
  <c r="I109" i="37"/>
  <c r="H109" i="37"/>
  <c r="C91" i="37"/>
  <c r="C109" i="37"/>
  <c r="I101" i="37"/>
  <c r="H101" i="37"/>
  <c r="I100" i="37"/>
  <c r="H100" i="37"/>
  <c r="I99" i="37"/>
  <c r="H99" i="37"/>
  <c r="I98" i="37"/>
  <c r="H98" i="37"/>
  <c r="I97" i="37"/>
  <c r="H97" i="37"/>
  <c r="I96" i="37"/>
  <c r="H96" i="37"/>
  <c r="I95" i="37"/>
  <c r="H95" i="37"/>
  <c r="I94" i="37"/>
  <c r="H94" i="37"/>
  <c r="I93" i="37"/>
  <c r="H93" i="37"/>
  <c r="I92" i="37"/>
  <c r="H92" i="37"/>
  <c r="I91" i="37"/>
  <c r="H91" i="37"/>
  <c r="C90" i="37"/>
  <c r="I84" i="37"/>
  <c r="H84" i="37"/>
  <c r="J84" i="37"/>
  <c r="K84" i="37"/>
  <c r="I83" i="37"/>
  <c r="H83" i="37"/>
  <c r="J83" i="37"/>
  <c r="K83" i="37"/>
  <c r="I82" i="37"/>
  <c r="H82" i="37"/>
  <c r="J82" i="37"/>
  <c r="K82" i="37"/>
  <c r="I81" i="37"/>
  <c r="H81" i="37"/>
  <c r="J81" i="37"/>
  <c r="K81" i="37"/>
  <c r="I80" i="37"/>
  <c r="H80" i="37"/>
  <c r="J80" i="37"/>
  <c r="K80" i="37"/>
  <c r="I79" i="37"/>
  <c r="H79" i="37"/>
  <c r="J79" i="37"/>
  <c r="K79" i="37"/>
  <c r="I78" i="37"/>
  <c r="H78" i="37"/>
  <c r="J78" i="37"/>
  <c r="K78" i="37"/>
  <c r="I77" i="37"/>
  <c r="H77" i="37"/>
  <c r="J77" i="37"/>
  <c r="K77" i="37"/>
  <c r="I76" i="37"/>
  <c r="H76" i="37"/>
  <c r="J76" i="37"/>
  <c r="K76" i="37"/>
  <c r="I75" i="37"/>
  <c r="H75" i="37"/>
  <c r="J75" i="37"/>
  <c r="K75" i="37"/>
  <c r="I74" i="37"/>
  <c r="H74" i="37"/>
  <c r="J74" i="37"/>
  <c r="K74" i="37"/>
  <c r="Z73" i="37"/>
  <c r="V73" i="37"/>
  <c r="R73" i="37"/>
  <c r="E35" i="37"/>
  <c r="P18" i="37"/>
  <c r="E34" i="37"/>
  <c r="P17" i="37"/>
  <c r="E33" i="37"/>
  <c r="P16" i="37"/>
  <c r="E32" i="37"/>
  <c r="P15" i="37"/>
  <c r="E31" i="37"/>
  <c r="P14" i="37"/>
  <c r="E30" i="37"/>
  <c r="P13" i="37"/>
  <c r="E29" i="37"/>
  <c r="P12" i="37"/>
  <c r="E28" i="37"/>
  <c r="P11" i="37"/>
  <c r="E27" i="37"/>
  <c r="P10" i="37"/>
  <c r="E26" i="37"/>
  <c r="P9" i="37"/>
  <c r="E25" i="37"/>
  <c r="P8" i="37"/>
  <c r="P7" i="37"/>
  <c r="Q8" i="37"/>
  <c r="Q9" i="37"/>
  <c r="Q10" i="37"/>
  <c r="Q11" i="37"/>
  <c r="Q12" i="37"/>
  <c r="Q13" i="37"/>
  <c r="Q14" i="37"/>
  <c r="Q15" i="37"/>
  <c r="Q16" i="37"/>
  <c r="Q17" i="37"/>
  <c r="Q18" i="37"/>
  <c r="R18" i="37"/>
  <c r="E53" i="37"/>
  <c r="F35" i="37"/>
  <c r="T18" i="37"/>
  <c r="F34" i="37"/>
  <c r="T17" i="37"/>
  <c r="F33" i="37"/>
  <c r="T16" i="37"/>
  <c r="F32" i="37"/>
  <c r="T15" i="37"/>
  <c r="F31" i="37"/>
  <c r="T14" i="37"/>
  <c r="F30" i="37"/>
  <c r="T13" i="37"/>
  <c r="F29" i="37"/>
  <c r="T12" i="37"/>
  <c r="F28" i="37"/>
  <c r="T11" i="37"/>
  <c r="F27" i="37"/>
  <c r="T10" i="37"/>
  <c r="F26" i="37"/>
  <c r="T9" i="37"/>
  <c r="F25" i="37"/>
  <c r="T8" i="37"/>
  <c r="T7" i="37"/>
  <c r="U8" i="37"/>
  <c r="U9" i="37"/>
  <c r="U10" i="37"/>
  <c r="U11" i="37"/>
  <c r="U12" i="37"/>
  <c r="U13" i="37"/>
  <c r="U14" i="37"/>
  <c r="U15" i="37"/>
  <c r="U16" i="37"/>
  <c r="U17" i="37"/>
  <c r="U18" i="37"/>
  <c r="V18" i="37"/>
  <c r="F53" i="37"/>
  <c r="G35" i="37"/>
  <c r="X18" i="37"/>
  <c r="G34" i="37"/>
  <c r="X17" i="37"/>
  <c r="G33" i="37"/>
  <c r="X16" i="37"/>
  <c r="G32" i="37"/>
  <c r="X15" i="37"/>
  <c r="G31" i="37"/>
  <c r="X14" i="37"/>
  <c r="G30" i="37"/>
  <c r="X13" i="37"/>
  <c r="G29" i="37"/>
  <c r="X12" i="37"/>
  <c r="G28" i="37"/>
  <c r="X11" i="37"/>
  <c r="G27" i="37"/>
  <c r="X10" i="37"/>
  <c r="G26" i="37"/>
  <c r="X9" i="37"/>
  <c r="G25" i="37"/>
  <c r="X8" i="37"/>
  <c r="X7" i="37"/>
  <c r="Y8" i="37"/>
  <c r="Y9" i="37"/>
  <c r="Y10" i="37"/>
  <c r="Y11" i="37"/>
  <c r="Y12" i="37"/>
  <c r="Y13" i="37"/>
  <c r="Y14" i="37"/>
  <c r="Y15" i="37"/>
  <c r="Y16" i="37"/>
  <c r="Y17" i="37"/>
  <c r="Y18" i="37"/>
  <c r="Z18" i="37"/>
  <c r="G53" i="37"/>
  <c r="I53" i="37"/>
  <c r="H53" i="37"/>
  <c r="C35" i="37"/>
  <c r="C53" i="37"/>
  <c r="R17" i="37"/>
  <c r="E52" i="37"/>
  <c r="V17" i="37"/>
  <c r="F52" i="37"/>
  <c r="Z17" i="37"/>
  <c r="G52" i="37"/>
  <c r="I52" i="37"/>
  <c r="H52" i="37"/>
  <c r="C34" i="37"/>
  <c r="C52" i="37"/>
  <c r="R16" i="37"/>
  <c r="E51" i="37"/>
  <c r="V16" i="37"/>
  <c r="F51" i="37"/>
  <c r="Z16" i="37"/>
  <c r="G51" i="37"/>
  <c r="I51" i="37"/>
  <c r="H51" i="37"/>
  <c r="C33" i="37"/>
  <c r="C51" i="37"/>
  <c r="R15" i="37"/>
  <c r="E50" i="37"/>
  <c r="V15" i="37"/>
  <c r="F50" i="37"/>
  <c r="Z15" i="37"/>
  <c r="G50" i="37"/>
  <c r="I50" i="37"/>
  <c r="H50" i="37"/>
  <c r="C32" i="37"/>
  <c r="C50" i="37"/>
  <c r="R14" i="37"/>
  <c r="E49" i="37"/>
  <c r="V14" i="37"/>
  <c r="F49" i="37"/>
  <c r="Z14" i="37"/>
  <c r="G49" i="37"/>
  <c r="I49" i="37"/>
  <c r="H49" i="37"/>
  <c r="C31" i="37"/>
  <c r="C49" i="37"/>
  <c r="R13" i="37"/>
  <c r="E48" i="37"/>
  <c r="V13" i="37"/>
  <c r="F48" i="37"/>
  <c r="Z13" i="37"/>
  <c r="G48" i="37"/>
  <c r="I48" i="37"/>
  <c r="H48" i="37"/>
  <c r="C30" i="37"/>
  <c r="C48" i="37"/>
  <c r="R12" i="37"/>
  <c r="E47" i="37"/>
  <c r="V12" i="37"/>
  <c r="F47" i="37"/>
  <c r="Z12" i="37"/>
  <c r="G47" i="37"/>
  <c r="I47" i="37"/>
  <c r="H47" i="37"/>
  <c r="C29" i="37"/>
  <c r="C47" i="37"/>
  <c r="R11" i="37"/>
  <c r="E46" i="37"/>
  <c r="V11" i="37"/>
  <c r="F46" i="37"/>
  <c r="Z11" i="37"/>
  <c r="G46" i="37"/>
  <c r="I46" i="37"/>
  <c r="H46" i="37"/>
  <c r="C28" i="37"/>
  <c r="C46" i="37"/>
  <c r="R10" i="37"/>
  <c r="E45" i="37"/>
  <c r="V10" i="37"/>
  <c r="F45" i="37"/>
  <c r="Z10" i="37"/>
  <c r="G45" i="37"/>
  <c r="I45" i="37"/>
  <c r="H45" i="37"/>
  <c r="C27" i="37"/>
  <c r="C45" i="37"/>
  <c r="R9" i="37"/>
  <c r="E44" i="37"/>
  <c r="V9" i="37"/>
  <c r="F44" i="37"/>
  <c r="Z9" i="37"/>
  <c r="G44" i="37"/>
  <c r="I44" i="37"/>
  <c r="H44" i="37"/>
  <c r="C26" i="37"/>
  <c r="C44" i="37"/>
  <c r="R8" i="37"/>
  <c r="E43" i="37"/>
  <c r="V8" i="37"/>
  <c r="F43" i="37"/>
  <c r="Z8" i="37"/>
  <c r="G43" i="37"/>
  <c r="I43" i="37"/>
  <c r="H43" i="37"/>
  <c r="C25" i="37"/>
  <c r="C43" i="37"/>
  <c r="I35" i="37"/>
  <c r="H35" i="37"/>
  <c r="I34" i="37"/>
  <c r="H34" i="37"/>
  <c r="I33" i="37"/>
  <c r="H33" i="37"/>
  <c r="I32" i="37"/>
  <c r="H32" i="37"/>
  <c r="I31" i="37"/>
  <c r="H31" i="37"/>
  <c r="I30" i="37"/>
  <c r="H30" i="37"/>
  <c r="I29" i="37"/>
  <c r="H29" i="37"/>
  <c r="I28" i="37"/>
  <c r="H28" i="37"/>
  <c r="I27" i="37"/>
  <c r="H27" i="37"/>
  <c r="I26" i="37"/>
  <c r="H26" i="37"/>
  <c r="I25" i="37"/>
  <c r="H25" i="37"/>
  <c r="C24" i="37"/>
  <c r="I18" i="37"/>
  <c r="H18" i="37"/>
  <c r="J18" i="37"/>
  <c r="K18" i="37"/>
  <c r="I17" i="37"/>
  <c r="H17" i="37"/>
  <c r="J17" i="37"/>
  <c r="K17" i="37"/>
  <c r="I16" i="37"/>
  <c r="H16" i="37"/>
  <c r="J16" i="37"/>
  <c r="K16" i="37"/>
  <c r="I15" i="37"/>
  <c r="H15" i="37"/>
  <c r="J15" i="37"/>
  <c r="K15" i="37"/>
  <c r="I14" i="37"/>
  <c r="H14" i="37"/>
  <c r="J14" i="37"/>
  <c r="K14" i="37"/>
  <c r="I13" i="37"/>
  <c r="H13" i="37"/>
  <c r="J13" i="37"/>
  <c r="K13" i="37"/>
  <c r="I12" i="37"/>
  <c r="H12" i="37"/>
  <c r="J12" i="37"/>
  <c r="K12" i="37"/>
  <c r="I11" i="37"/>
  <c r="H11" i="37"/>
  <c r="J11" i="37"/>
  <c r="K11" i="37"/>
  <c r="I10" i="37"/>
  <c r="H10" i="37"/>
  <c r="J10" i="37"/>
  <c r="K10" i="37"/>
  <c r="I9" i="37"/>
  <c r="H9" i="37"/>
  <c r="J9" i="37"/>
  <c r="K9" i="37"/>
  <c r="I8" i="37"/>
  <c r="H8" i="37"/>
  <c r="J8" i="37"/>
  <c r="K8" i="37"/>
  <c r="Z7" i="37"/>
  <c r="V7" i="37"/>
  <c r="R7" i="37"/>
  <c r="G26" i="36"/>
  <c r="X9" i="36"/>
  <c r="G25" i="36"/>
  <c r="X8" i="36"/>
  <c r="X7" i="36"/>
  <c r="Y8" i="36"/>
  <c r="Y9" i="36"/>
  <c r="Z9" i="36"/>
  <c r="G44" i="36"/>
  <c r="G27" i="36"/>
  <c r="X10" i="36"/>
  <c r="Y10" i="36"/>
  <c r="Z10" i="36"/>
  <c r="G45" i="36"/>
  <c r="G28" i="36"/>
  <c r="X11" i="36"/>
  <c r="Y11" i="36"/>
  <c r="Z11" i="36"/>
  <c r="G46" i="36"/>
  <c r="G29" i="36"/>
  <c r="X12" i="36"/>
  <c r="Y12" i="36"/>
  <c r="Z12" i="36"/>
  <c r="G47" i="36"/>
  <c r="G30" i="36"/>
  <c r="X13" i="36"/>
  <c r="Y13" i="36"/>
  <c r="Z13" i="36"/>
  <c r="G48" i="36"/>
  <c r="G31" i="36"/>
  <c r="X14" i="36"/>
  <c r="Y14" i="36"/>
  <c r="Z14" i="36"/>
  <c r="G49" i="36"/>
  <c r="G32" i="36"/>
  <c r="X15" i="36"/>
  <c r="Y15" i="36"/>
  <c r="Z15" i="36"/>
  <c r="G50" i="36"/>
  <c r="G33" i="36"/>
  <c r="X16" i="36"/>
  <c r="Y16" i="36"/>
  <c r="Z16" i="36"/>
  <c r="G51" i="36"/>
  <c r="G34" i="36"/>
  <c r="X17" i="36"/>
  <c r="Y17" i="36"/>
  <c r="Z17" i="36"/>
  <c r="G52" i="36"/>
  <c r="G35" i="36"/>
  <c r="X18" i="36"/>
  <c r="Y18" i="36"/>
  <c r="Z18" i="36"/>
  <c r="G53" i="36"/>
  <c r="Z8" i="36"/>
  <c r="G43" i="36"/>
  <c r="F26" i="36"/>
  <c r="T9" i="36"/>
  <c r="F25" i="36"/>
  <c r="T8" i="36"/>
  <c r="T7" i="36"/>
  <c r="U8" i="36"/>
  <c r="U9" i="36"/>
  <c r="V9" i="36"/>
  <c r="F44" i="36"/>
  <c r="F27" i="36"/>
  <c r="T10" i="36"/>
  <c r="U10" i="36"/>
  <c r="V10" i="36"/>
  <c r="F45" i="36"/>
  <c r="F28" i="36"/>
  <c r="T11" i="36"/>
  <c r="U11" i="36"/>
  <c r="V11" i="36"/>
  <c r="F46" i="36"/>
  <c r="F29" i="36"/>
  <c r="T12" i="36"/>
  <c r="U12" i="36"/>
  <c r="V12" i="36"/>
  <c r="F47" i="36"/>
  <c r="F30" i="36"/>
  <c r="T13" i="36"/>
  <c r="U13" i="36"/>
  <c r="V13" i="36"/>
  <c r="F48" i="36"/>
  <c r="F31" i="36"/>
  <c r="T14" i="36"/>
  <c r="U14" i="36"/>
  <c r="V14" i="36"/>
  <c r="F49" i="36"/>
  <c r="F32" i="36"/>
  <c r="T15" i="36"/>
  <c r="U15" i="36"/>
  <c r="V15" i="36"/>
  <c r="F50" i="36"/>
  <c r="F33" i="36"/>
  <c r="T16" i="36"/>
  <c r="U16" i="36"/>
  <c r="V16" i="36"/>
  <c r="F51" i="36"/>
  <c r="F34" i="36"/>
  <c r="T17" i="36"/>
  <c r="U17" i="36"/>
  <c r="V17" i="36"/>
  <c r="F52" i="36"/>
  <c r="F35" i="36"/>
  <c r="T18" i="36"/>
  <c r="U18" i="36"/>
  <c r="V18" i="36"/>
  <c r="F53" i="36"/>
  <c r="V8" i="36"/>
  <c r="F43" i="36"/>
  <c r="E26" i="36"/>
  <c r="P9" i="36"/>
  <c r="E25" i="36"/>
  <c r="P8" i="36"/>
  <c r="P7" i="36"/>
  <c r="Q8" i="36"/>
  <c r="Q9" i="36"/>
  <c r="R9" i="36"/>
  <c r="E44" i="36"/>
  <c r="E27" i="36"/>
  <c r="P10" i="36"/>
  <c r="Q10" i="36"/>
  <c r="R10" i="36"/>
  <c r="E45" i="36"/>
  <c r="E28" i="36"/>
  <c r="P11" i="36"/>
  <c r="Q11" i="36"/>
  <c r="R11" i="36"/>
  <c r="E46" i="36"/>
  <c r="E29" i="36"/>
  <c r="P12" i="36"/>
  <c r="Q12" i="36"/>
  <c r="R12" i="36"/>
  <c r="E47" i="36"/>
  <c r="E30" i="36"/>
  <c r="P13" i="36"/>
  <c r="Q13" i="36"/>
  <c r="R13" i="36"/>
  <c r="E48" i="36"/>
  <c r="E31" i="36"/>
  <c r="P14" i="36"/>
  <c r="Q14" i="36"/>
  <c r="R14" i="36"/>
  <c r="E49" i="36"/>
  <c r="E32" i="36"/>
  <c r="P15" i="36"/>
  <c r="Q15" i="36"/>
  <c r="R15" i="36"/>
  <c r="E50" i="36"/>
  <c r="E33" i="36"/>
  <c r="P16" i="36"/>
  <c r="Q16" i="36"/>
  <c r="R16" i="36"/>
  <c r="E51" i="36"/>
  <c r="E34" i="36"/>
  <c r="P17" i="36"/>
  <c r="Q17" i="36"/>
  <c r="R17" i="36"/>
  <c r="E52" i="36"/>
  <c r="E35" i="36"/>
  <c r="P18" i="36"/>
  <c r="Q18" i="36"/>
  <c r="R18" i="36"/>
  <c r="E53" i="36"/>
  <c r="G92" i="36"/>
  <c r="G110" i="36"/>
  <c r="G93" i="36"/>
  <c r="G111" i="36"/>
  <c r="G94" i="36"/>
  <c r="G112" i="36"/>
  <c r="G95" i="36"/>
  <c r="G113" i="36"/>
  <c r="G96" i="36"/>
  <c r="G114" i="36"/>
  <c r="G97" i="36"/>
  <c r="G115" i="36"/>
  <c r="G98" i="36"/>
  <c r="G116" i="36"/>
  <c r="G99" i="36"/>
  <c r="G117" i="36"/>
  <c r="G100" i="36"/>
  <c r="G118" i="36"/>
  <c r="G101" i="36"/>
  <c r="G119" i="36"/>
  <c r="G91" i="36"/>
  <c r="G109" i="36"/>
  <c r="F92" i="36"/>
  <c r="F110" i="36"/>
  <c r="F93" i="36"/>
  <c r="F111" i="36"/>
  <c r="F94" i="36"/>
  <c r="F112" i="36"/>
  <c r="F95" i="36"/>
  <c r="F113" i="36"/>
  <c r="F96" i="36"/>
  <c r="F114" i="36"/>
  <c r="F97" i="36"/>
  <c r="F115" i="36"/>
  <c r="F98" i="36"/>
  <c r="F116" i="36"/>
  <c r="F99" i="36"/>
  <c r="F117" i="36"/>
  <c r="F100" i="36"/>
  <c r="F118" i="36"/>
  <c r="F101" i="36"/>
  <c r="F119" i="36"/>
  <c r="F91" i="36"/>
  <c r="F109" i="36"/>
  <c r="E92" i="36"/>
  <c r="E110" i="36"/>
  <c r="E93" i="36"/>
  <c r="E111" i="36"/>
  <c r="E94" i="36"/>
  <c r="E112" i="36"/>
  <c r="E95" i="36"/>
  <c r="E113" i="36"/>
  <c r="E96" i="36"/>
  <c r="E114" i="36"/>
  <c r="E97" i="36"/>
  <c r="E115" i="36"/>
  <c r="E98" i="36"/>
  <c r="E116" i="36"/>
  <c r="E99" i="36"/>
  <c r="E117" i="36"/>
  <c r="E100" i="36"/>
  <c r="E118" i="36"/>
  <c r="E101" i="36"/>
  <c r="E119" i="36"/>
  <c r="E91" i="36"/>
  <c r="E109" i="36"/>
  <c r="R8" i="36"/>
  <c r="E43" i="36"/>
  <c r="I119" i="36"/>
  <c r="H119" i="36"/>
  <c r="C101" i="36"/>
  <c r="C119" i="36"/>
  <c r="I118" i="36"/>
  <c r="H118" i="36"/>
  <c r="C100" i="36"/>
  <c r="C118" i="36"/>
  <c r="I117" i="36"/>
  <c r="H117" i="36"/>
  <c r="C99" i="36"/>
  <c r="C117" i="36"/>
  <c r="I116" i="36"/>
  <c r="H116" i="36"/>
  <c r="C98" i="36"/>
  <c r="C116" i="36"/>
  <c r="I115" i="36"/>
  <c r="H115" i="36"/>
  <c r="C97" i="36"/>
  <c r="C115" i="36"/>
  <c r="I114" i="36"/>
  <c r="H114" i="36"/>
  <c r="C96" i="36"/>
  <c r="C114" i="36"/>
  <c r="I113" i="36"/>
  <c r="H113" i="36"/>
  <c r="C95" i="36"/>
  <c r="C113" i="36"/>
  <c r="I112" i="36"/>
  <c r="H112" i="36"/>
  <c r="C94" i="36"/>
  <c r="C112" i="36"/>
  <c r="I111" i="36"/>
  <c r="H111" i="36"/>
  <c r="C93" i="36"/>
  <c r="C111" i="36"/>
  <c r="I110" i="36"/>
  <c r="H110" i="36"/>
  <c r="C92" i="36"/>
  <c r="C110" i="36"/>
  <c r="I109" i="36"/>
  <c r="H109" i="36"/>
  <c r="C91" i="36"/>
  <c r="C109" i="36"/>
  <c r="I101" i="36"/>
  <c r="H101" i="36"/>
  <c r="I100" i="36"/>
  <c r="H100" i="36"/>
  <c r="I99" i="36"/>
  <c r="H99" i="36"/>
  <c r="I98" i="36"/>
  <c r="H98" i="36"/>
  <c r="I97" i="36"/>
  <c r="H97" i="36"/>
  <c r="I96" i="36"/>
  <c r="H96" i="36"/>
  <c r="I95" i="36"/>
  <c r="H95" i="36"/>
  <c r="I94" i="36"/>
  <c r="H94" i="36"/>
  <c r="I93" i="36"/>
  <c r="H93" i="36"/>
  <c r="I92" i="36"/>
  <c r="H92" i="36"/>
  <c r="I91" i="36"/>
  <c r="H91" i="36"/>
  <c r="C90" i="36"/>
  <c r="I84" i="36"/>
  <c r="H84" i="36"/>
  <c r="J84" i="36"/>
  <c r="K84" i="36"/>
  <c r="I83" i="36"/>
  <c r="H83" i="36"/>
  <c r="J83" i="36"/>
  <c r="K83" i="36"/>
  <c r="I82" i="36"/>
  <c r="H82" i="36"/>
  <c r="J82" i="36"/>
  <c r="K82" i="36"/>
  <c r="I81" i="36"/>
  <c r="H81" i="36"/>
  <c r="J81" i="36"/>
  <c r="K81" i="36"/>
  <c r="I80" i="36"/>
  <c r="H80" i="36"/>
  <c r="J80" i="36"/>
  <c r="K80" i="36"/>
  <c r="I79" i="36"/>
  <c r="H79" i="36"/>
  <c r="J79" i="36"/>
  <c r="K79" i="36"/>
  <c r="I78" i="36"/>
  <c r="H78" i="36"/>
  <c r="J78" i="36"/>
  <c r="K78" i="36"/>
  <c r="I77" i="36"/>
  <c r="H77" i="36"/>
  <c r="J77" i="36"/>
  <c r="K77" i="36"/>
  <c r="I76" i="36"/>
  <c r="H76" i="36"/>
  <c r="J76" i="36"/>
  <c r="K76" i="36"/>
  <c r="I75" i="36"/>
  <c r="H75" i="36"/>
  <c r="J75" i="36"/>
  <c r="K75" i="36"/>
  <c r="I74" i="36"/>
  <c r="H74" i="36"/>
  <c r="J74" i="36"/>
  <c r="K74" i="36"/>
  <c r="I53" i="36"/>
  <c r="H53" i="36"/>
  <c r="C35" i="36"/>
  <c r="C53" i="36"/>
  <c r="I52" i="36"/>
  <c r="H52" i="36"/>
  <c r="C34" i="36"/>
  <c r="C52" i="36"/>
  <c r="I51" i="36"/>
  <c r="H51" i="36"/>
  <c r="C33" i="36"/>
  <c r="C51" i="36"/>
  <c r="I50" i="36"/>
  <c r="H50" i="36"/>
  <c r="C32" i="36"/>
  <c r="C50" i="36"/>
  <c r="I49" i="36"/>
  <c r="H49" i="36"/>
  <c r="C31" i="36"/>
  <c r="C49" i="36"/>
  <c r="I48" i="36"/>
  <c r="H48" i="36"/>
  <c r="C30" i="36"/>
  <c r="C48" i="36"/>
  <c r="I47" i="36"/>
  <c r="H47" i="36"/>
  <c r="C29" i="36"/>
  <c r="C47" i="36"/>
  <c r="I46" i="36"/>
  <c r="H46" i="36"/>
  <c r="C28" i="36"/>
  <c r="C46" i="36"/>
  <c r="I45" i="36"/>
  <c r="H45" i="36"/>
  <c r="C27" i="36"/>
  <c r="C45" i="36"/>
  <c r="I44" i="36"/>
  <c r="H44" i="36"/>
  <c r="C26" i="36"/>
  <c r="C44" i="36"/>
  <c r="I43" i="36"/>
  <c r="H43" i="36"/>
  <c r="C25" i="36"/>
  <c r="C43" i="36"/>
  <c r="I35" i="36"/>
  <c r="H35" i="36"/>
  <c r="I34" i="36"/>
  <c r="H34" i="36"/>
  <c r="I33" i="36"/>
  <c r="H33" i="36"/>
  <c r="I32" i="36"/>
  <c r="H32" i="36"/>
  <c r="I31" i="36"/>
  <c r="H31" i="36"/>
  <c r="I30" i="36"/>
  <c r="H30" i="36"/>
  <c r="I29" i="36"/>
  <c r="H29" i="36"/>
  <c r="I28" i="36"/>
  <c r="H28" i="36"/>
  <c r="I27" i="36"/>
  <c r="H27" i="36"/>
  <c r="I26" i="36"/>
  <c r="H26" i="36"/>
  <c r="I25" i="36"/>
  <c r="H25" i="36"/>
  <c r="C24" i="36"/>
  <c r="I18" i="36"/>
  <c r="H18" i="36"/>
  <c r="J18" i="36"/>
  <c r="K18" i="36"/>
  <c r="I17" i="36"/>
  <c r="H17" i="36"/>
  <c r="J17" i="36"/>
  <c r="K17" i="36"/>
  <c r="I16" i="36"/>
  <c r="H16" i="36"/>
  <c r="J16" i="36"/>
  <c r="K16" i="36"/>
  <c r="I15" i="36"/>
  <c r="H15" i="36"/>
  <c r="J15" i="36"/>
  <c r="K15" i="36"/>
  <c r="I14" i="36"/>
  <c r="H14" i="36"/>
  <c r="J14" i="36"/>
  <c r="K14" i="36"/>
  <c r="I13" i="36"/>
  <c r="H13" i="36"/>
  <c r="J13" i="36"/>
  <c r="K13" i="36"/>
  <c r="I12" i="36"/>
  <c r="H12" i="36"/>
  <c r="J12" i="36"/>
  <c r="K12" i="36"/>
  <c r="I11" i="36"/>
  <c r="H11" i="36"/>
  <c r="J11" i="36"/>
  <c r="K11" i="36"/>
  <c r="I10" i="36"/>
  <c r="H10" i="36"/>
  <c r="J10" i="36"/>
  <c r="K10" i="36"/>
  <c r="I9" i="36"/>
  <c r="H9" i="36"/>
  <c r="J9" i="36"/>
  <c r="K9" i="36"/>
  <c r="I8" i="36"/>
  <c r="H8" i="36"/>
  <c r="J8" i="36"/>
  <c r="K8" i="36"/>
  <c r="Z7" i="36"/>
  <c r="V7" i="36"/>
  <c r="R7" i="36"/>
  <c r="E25" i="23"/>
  <c r="P8" i="23"/>
  <c r="R8" i="23"/>
  <c r="E43" i="23"/>
  <c r="G26" i="23"/>
  <c r="X9" i="23"/>
  <c r="G25" i="23"/>
  <c r="X8" i="23"/>
  <c r="Y8" i="23"/>
  <c r="Z9" i="23"/>
  <c r="G27" i="23"/>
  <c r="X10" i="23"/>
  <c r="Y9" i="23"/>
  <c r="Z10" i="23"/>
  <c r="G28" i="23"/>
  <c r="X11" i="23"/>
  <c r="Y10" i="23"/>
  <c r="Z11" i="23"/>
  <c r="G29" i="23"/>
  <c r="X12" i="23"/>
  <c r="Y11" i="23"/>
  <c r="Z12" i="23"/>
  <c r="G30" i="23"/>
  <c r="X13" i="23"/>
  <c r="Y12" i="23"/>
  <c r="Z13" i="23"/>
  <c r="G31" i="23"/>
  <c r="X14" i="23"/>
  <c r="Y13" i="23"/>
  <c r="Z14" i="23"/>
  <c r="G32" i="23"/>
  <c r="X15" i="23"/>
  <c r="Y14" i="23"/>
  <c r="Z15" i="23"/>
  <c r="G33" i="23"/>
  <c r="X16" i="23"/>
  <c r="Y15" i="23"/>
  <c r="Z16" i="23"/>
  <c r="G34" i="23"/>
  <c r="X17" i="23"/>
  <c r="Y16" i="23"/>
  <c r="Z17" i="23"/>
  <c r="G35" i="23"/>
  <c r="X18" i="23"/>
  <c r="Y17" i="23"/>
  <c r="Z18" i="23"/>
  <c r="Z8" i="23"/>
  <c r="Y18" i="23"/>
  <c r="F26" i="23"/>
  <c r="T9" i="23"/>
  <c r="F25" i="23"/>
  <c r="T8" i="23"/>
  <c r="U8" i="23"/>
  <c r="V9" i="23"/>
  <c r="F27" i="23"/>
  <c r="T10" i="23"/>
  <c r="U9" i="23"/>
  <c r="V10" i="23"/>
  <c r="F28" i="23"/>
  <c r="T11" i="23"/>
  <c r="U10" i="23"/>
  <c r="V11" i="23"/>
  <c r="F29" i="23"/>
  <c r="T12" i="23"/>
  <c r="U11" i="23"/>
  <c r="V12" i="23"/>
  <c r="F30" i="23"/>
  <c r="T13" i="23"/>
  <c r="U12" i="23"/>
  <c r="V13" i="23"/>
  <c r="F31" i="23"/>
  <c r="T14" i="23"/>
  <c r="U13" i="23"/>
  <c r="V14" i="23"/>
  <c r="F32" i="23"/>
  <c r="T15" i="23"/>
  <c r="U14" i="23"/>
  <c r="V15" i="23"/>
  <c r="F33" i="23"/>
  <c r="T16" i="23"/>
  <c r="U15" i="23"/>
  <c r="V16" i="23"/>
  <c r="F34" i="23"/>
  <c r="T17" i="23"/>
  <c r="U16" i="23"/>
  <c r="V17" i="23"/>
  <c r="F35" i="23"/>
  <c r="T18" i="23"/>
  <c r="U17" i="23"/>
  <c r="V18" i="23"/>
  <c r="V8" i="23"/>
  <c r="E26" i="23"/>
  <c r="P9" i="23"/>
  <c r="Q8" i="23"/>
  <c r="Q9" i="23"/>
  <c r="E27" i="23"/>
  <c r="P10" i="23"/>
  <c r="Q10" i="23"/>
  <c r="E28" i="23"/>
  <c r="P11" i="23"/>
  <c r="Q11" i="23"/>
  <c r="E29" i="23"/>
  <c r="P12" i="23"/>
  <c r="Q12" i="23"/>
  <c r="E30" i="23"/>
  <c r="P13" i="23"/>
  <c r="Q13" i="23"/>
  <c r="E31" i="23"/>
  <c r="P14" i="23"/>
  <c r="Q14" i="23"/>
  <c r="E32" i="23"/>
  <c r="P15" i="23"/>
  <c r="Q15" i="23"/>
  <c r="E33" i="23"/>
  <c r="P16" i="23"/>
  <c r="Q16" i="23"/>
  <c r="E34" i="23"/>
  <c r="P17" i="23"/>
  <c r="Q17" i="23"/>
  <c r="E35" i="23"/>
  <c r="P18" i="23"/>
  <c r="Q18" i="23"/>
  <c r="U18" i="23"/>
  <c r="R9" i="23"/>
  <c r="R10" i="23"/>
  <c r="R11" i="23"/>
  <c r="R12" i="23"/>
  <c r="R13" i="23"/>
  <c r="R14" i="23"/>
  <c r="R15" i="23"/>
  <c r="R16" i="23"/>
  <c r="R17" i="23"/>
  <c r="R18" i="23"/>
  <c r="G35" i="32"/>
  <c r="X18" i="32"/>
  <c r="G34" i="32"/>
  <c r="X17" i="32"/>
  <c r="G33" i="32"/>
  <c r="X16" i="32"/>
  <c r="G32" i="32"/>
  <c r="X15" i="32"/>
  <c r="G31" i="32"/>
  <c r="X14" i="32"/>
  <c r="G30" i="32"/>
  <c r="X13" i="32"/>
  <c r="G29" i="32"/>
  <c r="X12" i="32"/>
  <c r="G28" i="32"/>
  <c r="X11" i="32"/>
  <c r="G27" i="32"/>
  <c r="X10" i="32"/>
  <c r="G26" i="32"/>
  <c r="X9" i="32"/>
  <c r="G25" i="32"/>
  <c r="X8" i="32"/>
  <c r="Y8" i="32"/>
  <c r="Y9" i="32"/>
  <c r="Y10" i="32"/>
  <c r="Y11" i="32"/>
  <c r="Y12" i="32"/>
  <c r="Y13" i="32"/>
  <c r="Y14" i="32"/>
  <c r="Y15" i="32"/>
  <c r="Y16" i="32"/>
  <c r="Y17" i="32"/>
  <c r="Z18" i="32"/>
  <c r="Z17" i="32"/>
  <c r="Z16" i="32"/>
  <c r="Z15" i="32"/>
  <c r="Z14" i="32"/>
  <c r="Z13" i="32"/>
  <c r="Z12" i="32"/>
  <c r="Z11" i="32"/>
  <c r="Z10" i="32"/>
  <c r="Z9" i="32"/>
  <c r="Z8" i="32"/>
  <c r="Y18" i="32"/>
  <c r="F26" i="32"/>
  <c r="T9" i="32"/>
  <c r="F25" i="32"/>
  <c r="T8" i="32"/>
  <c r="U8" i="32"/>
  <c r="V9" i="32"/>
  <c r="F27" i="32"/>
  <c r="T10" i="32"/>
  <c r="U9" i="32"/>
  <c r="V10" i="32"/>
  <c r="F28" i="32"/>
  <c r="T11" i="32"/>
  <c r="U10" i="32"/>
  <c r="V11" i="32"/>
  <c r="F29" i="32"/>
  <c r="T12" i="32"/>
  <c r="U11" i="32"/>
  <c r="V12" i="32"/>
  <c r="F30" i="32"/>
  <c r="T13" i="32"/>
  <c r="U12" i="32"/>
  <c r="V13" i="32"/>
  <c r="F31" i="32"/>
  <c r="T14" i="32"/>
  <c r="U13" i="32"/>
  <c r="V14" i="32"/>
  <c r="F32" i="32"/>
  <c r="T15" i="32"/>
  <c r="U14" i="32"/>
  <c r="V15" i="32"/>
  <c r="F33" i="32"/>
  <c r="T16" i="32"/>
  <c r="U15" i="32"/>
  <c r="V16" i="32"/>
  <c r="F34" i="32"/>
  <c r="T17" i="32"/>
  <c r="U16" i="32"/>
  <c r="V17" i="32"/>
  <c r="F35" i="32"/>
  <c r="T18" i="32"/>
  <c r="U17" i="32"/>
  <c r="V18" i="32"/>
  <c r="V8" i="32"/>
  <c r="E26" i="32"/>
  <c r="P9" i="32"/>
  <c r="E25" i="32"/>
  <c r="P8" i="32"/>
  <c r="Q8" i="32"/>
  <c r="R9" i="32"/>
  <c r="E27" i="32"/>
  <c r="P10" i="32"/>
  <c r="Q9" i="32"/>
  <c r="R10" i="32"/>
  <c r="E28" i="32"/>
  <c r="P11" i="32"/>
  <c r="Q10" i="32"/>
  <c r="R11" i="32"/>
  <c r="E29" i="32"/>
  <c r="P12" i="32"/>
  <c r="Q11" i="32"/>
  <c r="R12" i="32"/>
  <c r="E30" i="32"/>
  <c r="P13" i="32"/>
  <c r="Q12" i="32"/>
  <c r="R13" i="32"/>
  <c r="E31" i="32"/>
  <c r="P14" i="32"/>
  <c r="Q13" i="32"/>
  <c r="R14" i="32"/>
  <c r="E32" i="32"/>
  <c r="P15" i="32"/>
  <c r="Q14" i="32"/>
  <c r="R15" i="32"/>
  <c r="E33" i="32"/>
  <c r="P16" i="32"/>
  <c r="Q15" i="32"/>
  <c r="R16" i="32"/>
  <c r="E34" i="32"/>
  <c r="P17" i="32"/>
  <c r="Q16" i="32"/>
  <c r="R17" i="32"/>
  <c r="E35" i="32"/>
  <c r="P18" i="32"/>
  <c r="Q17" i="32"/>
  <c r="R18" i="32"/>
  <c r="R8" i="32"/>
  <c r="Q18" i="32"/>
  <c r="E26" i="22"/>
  <c r="F26" i="22"/>
  <c r="G26" i="22"/>
  <c r="E27" i="22"/>
  <c r="F27" i="22"/>
  <c r="G27" i="22"/>
  <c r="E28" i="22"/>
  <c r="F28" i="22"/>
  <c r="G28" i="22"/>
  <c r="E29" i="22"/>
  <c r="F29" i="22"/>
  <c r="G29" i="22"/>
  <c r="E30" i="22"/>
  <c r="F30" i="22"/>
  <c r="G30" i="22"/>
  <c r="E31" i="22"/>
  <c r="F31" i="22"/>
  <c r="G31" i="22"/>
  <c r="E32" i="22"/>
  <c r="F32" i="22"/>
  <c r="G32" i="22"/>
  <c r="E33" i="22"/>
  <c r="F33" i="22"/>
  <c r="G33" i="22"/>
  <c r="E34" i="22"/>
  <c r="F34" i="22"/>
  <c r="G34" i="22"/>
  <c r="E35" i="22"/>
  <c r="F35" i="22"/>
  <c r="G35" i="22"/>
  <c r="F25" i="22"/>
  <c r="G25" i="22"/>
  <c r="E25" i="22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F25" i="26"/>
  <c r="G25" i="26"/>
  <c r="E25" i="26"/>
  <c r="G44" i="32"/>
  <c r="G45" i="32"/>
  <c r="G46" i="32"/>
  <c r="G47" i="32"/>
  <c r="G48" i="32"/>
  <c r="G49" i="32"/>
  <c r="G50" i="32"/>
  <c r="G51" i="32"/>
  <c r="G52" i="32"/>
  <c r="G53" i="32"/>
  <c r="F44" i="32"/>
  <c r="F45" i="32"/>
  <c r="F46" i="32"/>
  <c r="F47" i="32"/>
  <c r="F48" i="32"/>
  <c r="F49" i="32"/>
  <c r="F50" i="32"/>
  <c r="F51" i="32"/>
  <c r="F52" i="32"/>
  <c r="U18" i="32"/>
  <c r="F53" i="32"/>
  <c r="E44" i="32"/>
  <c r="E45" i="32"/>
  <c r="E46" i="32"/>
  <c r="E47" i="32"/>
  <c r="E48" i="32"/>
  <c r="E49" i="32"/>
  <c r="E50" i="32"/>
  <c r="E51" i="32"/>
  <c r="E52" i="32"/>
  <c r="E53" i="32"/>
  <c r="G43" i="32"/>
  <c r="F43" i="32"/>
  <c r="E43" i="32"/>
  <c r="X7" i="32"/>
  <c r="T7" i="32"/>
  <c r="P7" i="32"/>
  <c r="Z7" i="32"/>
  <c r="V7" i="32"/>
  <c r="R7" i="32"/>
  <c r="X8" i="26"/>
  <c r="X7" i="26"/>
  <c r="Y8" i="26"/>
  <c r="Y9" i="26"/>
  <c r="X9" i="26"/>
  <c r="Z9" i="26"/>
  <c r="G44" i="26"/>
  <c r="Y10" i="26"/>
  <c r="X10" i="26"/>
  <c r="Z10" i="26"/>
  <c r="G45" i="26"/>
  <c r="Y11" i="26"/>
  <c r="X11" i="26"/>
  <c r="Z11" i="26"/>
  <c r="G46" i="26"/>
  <c r="Y12" i="26"/>
  <c r="X12" i="26"/>
  <c r="Z12" i="26"/>
  <c r="G47" i="26"/>
  <c r="Y13" i="26"/>
  <c r="X13" i="26"/>
  <c r="Z13" i="26"/>
  <c r="G48" i="26"/>
  <c r="Y14" i="26"/>
  <c r="X14" i="26"/>
  <c r="Z14" i="26"/>
  <c r="G49" i="26"/>
  <c r="Y15" i="26"/>
  <c r="X15" i="26"/>
  <c r="Z15" i="26"/>
  <c r="G50" i="26"/>
  <c r="Y16" i="26"/>
  <c r="X16" i="26"/>
  <c r="Z16" i="26"/>
  <c r="G51" i="26"/>
  <c r="Y17" i="26"/>
  <c r="X17" i="26"/>
  <c r="Z17" i="26"/>
  <c r="G52" i="26"/>
  <c r="Y18" i="26"/>
  <c r="X18" i="26"/>
  <c r="Z18" i="26"/>
  <c r="G53" i="26"/>
  <c r="T8" i="26"/>
  <c r="T7" i="26"/>
  <c r="U8" i="26"/>
  <c r="U9" i="26"/>
  <c r="T9" i="26"/>
  <c r="V9" i="26"/>
  <c r="F44" i="26"/>
  <c r="U10" i="26"/>
  <c r="T10" i="26"/>
  <c r="V10" i="26"/>
  <c r="F45" i="26"/>
  <c r="U11" i="26"/>
  <c r="T11" i="26"/>
  <c r="V11" i="26"/>
  <c r="F46" i="26"/>
  <c r="U12" i="26"/>
  <c r="T12" i="26"/>
  <c r="V12" i="26"/>
  <c r="F47" i="26"/>
  <c r="U13" i="26"/>
  <c r="T13" i="26"/>
  <c r="V13" i="26"/>
  <c r="F48" i="26"/>
  <c r="U14" i="26"/>
  <c r="T14" i="26"/>
  <c r="V14" i="26"/>
  <c r="F49" i="26"/>
  <c r="U15" i="26"/>
  <c r="T15" i="26"/>
  <c r="V15" i="26"/>
  <c r="F50" i="26"/>
  <c r="U16" i="26"/>
  <c r="T16" i="26"/>
  <c r="V16" i="26"/>
  <c r="F51" i="26"/>
  <c r="U17" i="26"/>
  <c r="T17" i="26"/>
  <c r="V17" i="26"/>
  <c r="F52" i="26"/>
  <c r="U18" i="26"/>
  <c r="T18" i="26"/>
  <c r="V18" i="26"/>
  <c r="F53" i="26"/>
  <c r="P8" i="26"/>
  <c r="P7" i="26"/>
  <c r="Q8" i="26"/>
  <c r="Q9" i="26"/>
  <c r="P9" i="26"/>
  <c r="R9" i="26"/>
  <c r="E44" i="26"/>
  <c r="Q10" i="26"/>
  <c r="P10" i="26"/>
  <c r="R10" i="26"/>
  <c r="E45" i="26"/>
  <c r="Q11" i="26"/>
  <c r="P11" i="26"/>
  <c r="R11" i="26"/>
  <c r="E46" i="26"/>
  <c r="Q12" i="26"/>
  <c r="P12" i="26"/>
  <c r="R12" i="26"/>
  <c r="E47" i="26"/>
  <c r="Q13" i="26"/>
  <c r="P13" i="26"/>
  <c r="R13" i="26"/>
  <c r="E48" i="26"/>
  <c r="Q14" i="26"/>
  <c r="P14" i="26"/>
  <c r="R14" i="26"/>
  <c r="E49" i="26"/>
  <c r="Q15" i="26"/>
  <c r="P15" i="26"/>
  <c r="R15" i="26"/>
  <c r="E50" i="26"/>
  <c r="Q16" i="26"/>
  <c r="P16" i="26"/>
  <c r="R16" i="26"/>
  <c r="E51" i="26"/>
  <c r="Q17" i="26"/>
  <c r="P17" i="26"/>
  <c r="R17" i="26"/>
  <c r="E52" i="26"/>
  <c r="Q18" i="26"/>
  <c r="P18" i="26"/>
  <c r="R18" i="26"/>
  <c r="E53" i="26"/>
  <c r="Z8" i="26"/>
  <c r="G43" i="26"/>
  <c r="V8" i="26"/>
  <c r="F43" i="26"/>
  <c r="R8" i="26"/>
  <c r="E43" i="26"/>
  <c r="Z7" i="26"/>
  <c r="V7" i="26"/>
  <c r="R7" i="26"/>
  <c r="X7" i="23"/>
  <c r="G44" i="23"/>
  <c r="G45" i="23"/>
  <c r="G46" i="23"/>
  <c r="G47" i="23"/>
  <c r="G48" i="23"/>
  <c r="G49" i="23"/>
  <c r="G50" i="23"/>
  <c r="G51" i="23"/>
  <c r="G52" i="23"/>
  <c r="G53" i="23"/>
  <c r="T7" i="23"/>
  <c r="F44" i="23"/>
  <c r="F45" i="23"/>
  <c r="F46" i="23"/>
  <c r="F47" i="23"/>
  <c r="F48" i="23"/>
  <c r="F49" i="23"/>
  <c r="F50" i="23"/>
  <c r="F51" i="23"/>
  <c r="F52" i="23"/>
  <c r="F53" i="23"/>
  <c r="P7" i="23"/>
  <c r="E44" i="23"/>
  <c r="E45" i="23"/>
  <c r="E46" i="23"/>
  <c r="E47" i="23"/>
  <c r="E48" i="23"/>
  <c r="E49" i="23"/>
  <c r="E50" i="23"/>
  <c r="E51" i="23"/>
  <c r="E52" i="23"/>
  <c r="E53" i="23"/>
  <c r="G43" i="23"/>
  <c r="F43" i="23"/>
  <c r="Z7" i="23"/>
  <c r="V7" i="23"/>
  <c r="R7" i="23"/>
  <c r="G26" i="28"/>
  <c r="X9" i="28"/>
  <c r="G25" i="28"/>
  <c r="X8" i="28"/>
  <c r="X7" i="28"/>
  <c r="Y8" i="28"/>
  <c r="Y9" i="28"/>
  <c r="Z9" i="28"/>
  <c r="G44" i="28"/>
  <c r="G27" i="28"/>
  <c r="X10" i="28"/>
  <c r="Y10" i="28"/>
  <c r="Z10" i="28"/>
  <c r="G45" i="28"/>
  <c r="G28" i="28"/>
  <c r="X11" i="28"/>
  <c r="Y11" i="28"/>
  <c r="Z11" i="28"/>
  <c r="G46" i="28"/>
  <c r="G29" i="28"/>
  <c r="X12" i="28"/>
  <c r="Y12" i="28"/>
  <c r="Z12" i="28"/>
  <c r="G47" i="28"/>
  <c r="G30" i="28"/>
  <c r="X13" i="28"/>
  <c r="Y13" i="28"/>
  <c r="Z13" i="28"/>
  <c r="G48" i="28"/>
  <c r="G31" i="28"/>
  <c r="X14" i="28"/>
  <c r="Y14" i="28"/>
  <c r="Z14" i="28"/>
  <c r="G49" i="28"/>
  <c r="G32" i="28"/>
  <c r="X15" i="28"/>
  <c r="Y15" i="28"/>
  <c r="Z15" i="28"/>
  <c r="G50" i="28"/>
  <c r="G33" i="28"/>
  <c r="X16" i="28"/>
  <c r="Y16" i="28"/>
  <c r="Z16" i="28"/>
  <c r="G51" i="28"/>
  <c r="G34" i="28"/>
  <c r="X17" i="28"/>
  <c r="Y17" i="28"/>
  <c r="Z17" i="28"/>
  <c r="G52" i="28"/>
  <c r="G35" i="28"/>
  <c r="X18" i="28"/>
  <c r="Y18" i="28"/>
  <c r="Z18" i="28"/>
  <c r="G53" i="28"/>
  <c r="F26" i="28"/>
  <c r="T9" i="28"/>
  <c r="F25" i="28"/>
  <c r="T8" i="28"/>
  <c r="T7" i="28"/>
  <c r="U8" i="28"/>
  <c r="U9" i="28"/>
  <c r="V9" i="28"/>
  <c r="F44" i="28"/>
  <c r="F27" i="28"/>
  <c r="T10" i="28"/>
  <c r="U10" i="28"/>
  <c r="V10" i="28"/>
  <c r="F45" i="28"/>
  <c r="F28" i="28"/>
  <c r="T11" i="28"/>
  <c r="U11" i="28"/>
  <c r="V11" i="28"/>
  <c r="F46" i="28"/>
  <c r="F29" i="28"/>
  <c r="T12" i="28"/>
  <c r="U12" i="28"/>
  <c r="V12" i="28"/>
  <c r="F47" i="28"/>
  <c r="F30" i="28"/>
  <c r="T13" i="28"/>
  <c r="U13" i="28"/>
  <c r="V13" i="28"/>
  <c r="F48" i="28"/>
  <c r="F31" i="28"/>
  <c r="T14" i="28"/>
  <c r="U14" i="28"/>
  <c r="V14" i="28"/>
  <c r="F49" i="28"/>
  <c r="F32" i="28"/>
  <c r="T15" i="28"/>
  <c r="U15" i="28"/>
  <c r="V15" i="28"/>
  <c r="F50" i="28"/>
  <c r="F33" i="28"/>
  <c r="T16" i="28"/>
  <c r="U16" i="28"/>
  <c r="V16" i="28"/>
  <c r="F51" i="28"/>
  <c r="F34" i="28"/>
  <c r="T17" i="28"/>
  <c r="U17" i="28"/>
  <c r="V17" i="28"/>
  <c r="F52" i="28"/>
  <c r="F35" i="28"/>
  <c r="T18" i="28"/>
  <c r="U18" i="28"/>
  <c r="V18" i="28"/>
  <c r="F53" i="28"/>
  <c r="E35" i="28"/>
  <c r="P18" i="28"/>
  <c r="E34" i="28"/>
  <c r="P17" i="28"/>
  <c r="E33" i="28"/>
  <c r="P16" i="28"/>
  <c r="E32" i="28"/>
  <c r="P15" i="28"/>
  <c r="E31" i="28"/>
  <c r="P14" i="28"/>
  <c r="E30" i="28"/>
  <c r="P13" i="28"/>
  <c r="E29" i="28"/>
  <c r="P12" i="28"/>
  <c r="E28" i="28"/>
  <c r="P11" i="28"/>
  <c r="E27" i="28"/>
  <c r="P10" i="28"/>
  <c r="E26" i="28"/>
  <c r="P9" i="28"/>
  <c r="E25" i="28"/>
  <c r="P8" i="28"/>
  <c r="P7" i="28"/>
  <c r="Q8" i="28"/>
  <c r="Q9" i="28"/>
  <c r="Q10" i="28"/>
  <c r="Q11" i="28"/>
  <c r="Q12" i="28"/>
  <c r="Q13" i="28"/>
  <c r="Q14" i="28"/>
  <c r="Q15" i="28"/>
  <c r="Q16" i="28"/>
  <c r="Q17" i="28"/>
  <c r="Q18" i="28"/>
  <c r="R18" i="28"/>
  <c r="E53" i="28"/>
  <c r="R9" i="28"/>
  <c r="E44" i="28"/>
  <c r="R10" i="28"/>
  <c r="E45" i="28"/>
  <c r="R11" i="28"/>
  <c r="E46" i="28"/>
  <c r="R12" i="28"/>
  <c r="E47" i="28"/>
  <c r="R13" i="28"/>
  <c r="E48" i="28"/>
  <c r="R14" i="28"/>
  <c r="E49" i="28"/>
  <c r="R15" i="28"/>
  <c r="E50" i="28"/>
  <c r="R16" i="28"/>
  <c r="E51" i="28"/>
  <c r="R17" i="28"/>
  <c r="E52" i="28"/>
  <c r="Z8" i="28"/>
  <c r="G43" i="28"/>
  <c r="V8" i="28"/>
  <c r="F43" i="28"/>
  <c r="R8" i="28"/>
  <c r="E43" i="28"/>
  <c r="Z7" i="28"/>
  <c r="V7" i="28"/>
  <c r="R7" i="28"/>
  <c r="X8" i="22"/>
  <c r="X7" i="22"/>
  <c r="Y8" i="22"/>
  <c r="Y9" i="22"/>
  <c r="X9" i="22"/>
  <c r="Z9" i="22"/>
  <c r="G44" i="22"/>
  <c r="Y10" i="22"/>
  <c r="X10" i="22"/>
  <c r="Z10" i="22"/>
  <c r="G45" i="22"/>
  <c r="Y11" i="22"/>
  <c r="X11" i="22"/>
  <c r="Z11" i="22"/>
  <c r="G46" i="22"/>
  <c r="Y12" i="22"/>
  <c r="X12" i="22"/>
  <c r="Z12" i="22"/>
  <c r="G47" i="22"/>
  <c r="Y13" i="22"/>
  <c r="X13" i="22"/>
  <c r="Z13" i="22"/>
  <c r="G48" i="22"/>
  <c r="Y14" i="22"/>
  <c r="X14" i="22"/>
  <c r="Z14" i="22"/>
  <c r="G49" i="22"/>
  <c r="Y15" i="22"/>
  <c r="X15" i="22"/>
  <c r="Z15" i="22"/>
  <c r="G50" i="22"/>
  <c r="Y16" i="22"/>
  <c r="X16" i="22"/>
  <c r="Z16" i="22"/>
  <c r="G51" i="22"/>
  <c r="Y17" i="22"/>
  <c r="X17" i="22"/>
  <c r="Z17" i="22"/>
  <c r="G52" i="22"/>
  <c r="Y18" i="22"/>
  <c r="X18" i="22"/>
  <c r="Z18" i="22"/>
  <c r="G53" i="22"/>
  <c r="Z8" i="22"/>
  <c r="G43" i="22"/>
  <c r="T8" i="22"/>
  <c r="T7" i="22"/>
  <c r="U8" i="22"/>
  <c r="U9" i="22"/>
  <c r="T9" i="22"/>
  <c r="V9" i="22"/>
  <c r="F44" i="22"/>
  <c r="U10" i="22"/>
  <c r="T10" i="22"/>
  <c r="V10" i="22"/>
  <c r="F45" i="22"/>
  <c r="U11" i="22"/>
  <c r="T11" i="22"/>
  <c r="V11" i="22"/>
  <c r="F46" i="22"/>
  <c r="U12" i="22"/>
  <c r="T12" i="22"/>
  <c r="V12" i="22"/>
  <c r="F47" i="22"/>
  <c r="U13" i="22"/>
  <c r="T13" i="22"/>
  <c r="V13" i="22"/>
  <c r="F48" i="22"/>
  <c r="U14" i="22"/>
  <c r="T14" i="22"/>
  <c r="V14" i="22"/>
  <c r="F49" i="22"/>
  <c r="U15" i="22"/>
  <c r="T15" i="22"/>
  <c r="V15" i="22"/>
  <c r="F50" i="22"/>
  <c r="U16" i="22"/>
  <c r="T16" i="22"/>
  <c r="V16" i="22"/>
  <c r="F51" i="22"/>
  <c r="U17" i="22"/>
  <c r="T17" i="22"/>
  <c r="V17" i="22"/>
  <c r="F52" i="22"/>
  <c r="U18" i="22"/>
  <c r="T18" i="22"/>
  <c r="V18" i="22"/>
  <c r="F53" i="22"/>
  <c r="V8" i="22"/>
  <c r="F43" i="22"/>
  <c r="P8" i="22"/>
  <c r="P7" i="22"/>
  <c r="Q8" i="22"/>
  <c r="Q9" i="22"/>
  <c r="P9" i="22"/>
  <c r="R9" i="22"/>
  <c r="E44" i="22"/>
  <c r="Q10" i="22"/>
  <c r="P10" i="22"/>
  <c r="R10" i="22"/>
  <c r="E45" i="22"/>
  <c r="Q11" i="22"/>
  <c r="P11" i="22"/>
  <c r="R11" i="22"/>
  <c r="E46" i="22"/>
  <c r="Q12" i="22"/>
  <c r="P12" i="22"/>
  <c r="R12" i="22"/>
  <c r="E47" i="22"/>
  <c r="Q13" i="22"/>
  <c r="P13" i="22"/>
  <c r="R13" i="22"/>
  <c r="E48" i="22"/>
  <c r="Q14" i="22"/>
  <c r="P14" i="22"/>
  <c r="R14" i="22"/>
  <c r="E49" i="22"/>
  <c r="Q15" i="22"/>
  <c r="P15" i="22"/>
  <c r="R15" i="22"/>
  <c r="E50" i="22"/>
  <c r="Q16" i="22"/>
  <c r="P16" i="22"/>
  <c r="R16" i="22"/>
  <c r="E51" i="22"/>
  <c r="Q17" i="22"/>
  <c r="P17" i="22"/>
  <c r="R17" i="22"/>
  <c r="E52" i="22"/>
  <c r="Q18" i="22"/>
  <c r="P18" i="22"/>
  <c r="R18" i="22"/>
  <c r="E53" i="22"/>
  <c r="R8" i="22"/>
  <c r="E43" i="22"/>
  <c r="Z7" i="22"/>
  <c r="V7" i="22"/>
  <c r="R7" i="22"/>
  <c r="G92" i="21"/>
  <c r="X75" i="21"/>
  <c r="G91" i="21"/>
  <c r="X74" i="21"/>
  <c r="X73" i="21"/>
  <c r="Y74" i="21"/>
  <c r="Y75" i="21"/>
  <c r="Z75" i="21"/>
  <c r="G110" i="21"/>
  <c r="G93" i="21"/>
  <c r="X76" i="21"/>
  <c r="Y76" i="21"/>
  <c r="Z76" i="21"/>
  <c r="G111" i="21"/>
  <c r="G94" i="21"/>
  <c r="X77" i="21"/>
  <c r="Y77" i="21"/>
  <c r="Z77" i="21"/>
  <c r="G112" i="21"/>
  <c r="G95" i="21"/>
  <c r="X78" i="21"/>
  <c r="Y78" i="21"/>
  <c r="Z78" i="21"/>
  <c r="G113" i="21"/>
  <c r="G96" i="21"/>
  <c r="X79" i="21"/>
  <c r="Y79" i="21"/>
  <c r="Z79" i="21"/>
  <c r="G114" i="21"/>
  <c r="G97" i="21"/>
  <c r="X80" i="21"/>
  <c r="Y80" i="21"/>
  <c r="Z80" i="21"/>
  <c r="G115" i="21"/>
  <c r="G98" i="21"/>
  <c r="X81" i="21"/>
  <c r="Y81" i="21"/>
  <c r="Z81" i="21"/>
  <c r="G116" i="21"/>
  <c r="G99" i="21"/>
  <c r="X82" i="21"/>
  <c r="Y82" i="21"/>
  <c r="Z82" i="21"/>
  <c r="G117" i="21"/>
  <c r="G100" i="21"/>
  <c r="X83" i="21"/>
  <c r="Y83" i="21"/>
  <c r="Z83" i="21"/>
  <c r="G118" i="21"/>
  <c r="G101" i="21"/>
  <c r="X84" i="21"/>
  <c r="Y84" i="21"/>
  <c r="Z84" i="21"/>
  <c r="G119" i="21"/>
  <c r="Z74" i="21"/>
  <c r="G109" i="21"/>
  <c r="F92" i="21"/>
  <c r="T75" i="21"/>
  <c r="F91" i="21"/>
  <c r="T74" i="21"/>
  <c r="T73" i="21"/>
  <c r="U74" i="21"/>
  <c r="U75" i="21"/>
  <c r="V75" i="21"/>
  <c r="F110" i="21"/>
  <c r="F93" i="21"/>
  <c r="T76" i="21"/>
  <c r="U76" i="21"/>
  <c r="V76" i="21"/>
  <c r="F111" i="21"/>
  <c r="F94" i="21"/>
  <c r="T77" i="21"/>
  <c r="U77" i="21"/>
  <c r="V77" i="21"/>
  <c r="F112" i="21"/>
  <c r="F95" i="21"/>
  <c r="T78" i="21"/>
  <c r="U78" i="21"/>
  <c r="V78" i="21"/>
  <c r="F113" i="21"/>
  <c r="F96" i="21"/>
  <c r="T79" i="21"/>
  <c r="U79" i="21"/>
  <c r="V79" i="21"/>
  <c r="F114" i="21"/>
  <c r="F97" i="21"/>
  <c r="T80" i="21"/>
  <c r="U80" i="21"/>
  <c r="V80" i="21"/>
  <c r="F115" i="21"/>
  <c r="F98" i="21"/>
  <c r="T81" i="21"/>
  <c r="U81" i="21"/>
  <c r="V81" i="21"/>
  <c r="F116" i="21"/>
  <c r="F99" i="21"/>
  <c r="T82" i="21"/>
  <c r="U82" i="21"/>
  <c r="V82" i="21"/>
  <c r="F117" i="21"/>
  <c r="F100" i="21"/>
  <c r="T83" i="21"/>
  <c r="U83" i="21"/>
  <c r="V83" i="21"/>
  <c r="F118" i="21"/>
  <c r="F101" i="21"/>
  <c r="T84" i="21"/>
  <c r="U84" i="21"/>
  <c r="V84" i="21"/>
  <c r="F119" i="21"/>
  <c r="V74" i="21"/>
  <c r="F109" i="21"/>
  <c r="E92" i="21"/>
  <c r="P75" i="21"/>
  <c r="E91" i="21"/>
  <c r="P74" i="21"/>
  <c r="P73" i="21"/>
  <c r="Q74" i="21"/>
  <c r="Q75" i="21"/>
  <c r="R75" i="21"/>
  <c r="E110" i="21"/>
  <c r="E93" i="21"/>
  <c r="P76" i="21"/>
  <c r="Q76" i="21"/>
  <c r="R76" i="21"/>
  <c r="E111" i="21"/>
  <c r="E94" i="21"/>
  <c r="P77" i="21"/>
  <c r="Q77" i="21"/>
  <c r="R77" i="21"/>
  <c r="E112" i="21"/>
  <c r="E95" i="21"/>
  <c r="P78" i="21"/>
  <c r="Q78" i="21"/>
  <c r="R78" i="21"/>
  <c r="E113" i="21"/>
  <c r="E96" i="21"/>
  <c r="P79" i="21"/>
  <c r="Q79" i="21"/>
  <c r="R79" i="21"/>
  <c r="E114" i="21"/>
  <c r="E97" i="21"/>
  <c r="P80" i="21"/>
  <c r="Q80" i="21"/>
  <c r="R80" i="21"/>
  <c r="E115" i="21"/>
  <c r="E98" i="21"/>
  <c r="P81" i="21"/>
  <c r="Q81" i="21"/>
  <c r="R81" i="21"/>
  <c r="E116" i="21"/>
  <c r="E99" i="21"/>
  <c r="P82" i="21"/>
  <c r="Q82" i="21"/>
  <c r="R82" i="21"/>
  <c r="E117" i="21"/>
  <c r="E100" i="21"/>
  <c r="P83" i="21"/>
  <c r="Q83" i="21"/>
  <c r="R83" i="21"/>
  <c r="E118" i="21"/>
  <c r="E101" i="21"/>
  <c r="P84" i="21"/>
  <c r="Q84" i="21"/>
  <c r="R84" i="21"/>
  <c r="E119" i="21"/>
  <c r="R74" i="21"/>
  <c r="E109" i="21"/>
  <c r="Z73" i="21"/>
  <c r="V73" i="21"/>
  <c r="R73" i="21"/>
  <c r="G26" i="21"/>
  <c r="X9" i="21"/>
  <c r="G25" i="21"/>
  <c r="X8" i="21"/>
  <c r="X7" i="21"/>
  <c r="Y8" i="21"/>
  <c r="Y9" i="21"/>
  <c r="Z9" i="21"/>
  <c r="G44" i="21"/>
  <c r="G27" i="21"/>
  <c r="X10" i="21"/>
  <c r="Y10" i="21"/>
  <c r="Z10" i="21"/>
  <c r="G45" i="21"/>
  <c r="G28" i="21"/>
  <c r="X11" i="21"/>
  <c r="Y11" i="21"/>
  <c r="Z11" i="21"/>
  <c r="G46" i="21"/>
  <c r="G29" i="21"/>
  <c r="X12" i="21"/>
  <c r="Y12" i="21"/>
  <c r="Z12" i="21"/>
  <c r="G47" i="21"/>
  <c r="G30" i="21"/>
  <c r="X13" i="21"/>
  <c r="Y13" i="21"/>
  <c r="Z13" i="21"/>
  <c r="G48" i="21"/>
  <c r="G31" i="21"/>
  <c r="X14" i="21"/>
  <c r="Y14" i="21"/>
  <c r="Z14" i="21"/>
  <c r="G49" i="21"/>
  <c r="G32" i="21"/>
  <c r="X15" i="21"/>
  <c r="Y15" i="21"/>
  <c r="Z15" i="21"/>
  <c r="G50" i="21"/>
  <c r="G33" i="21"/>
  <c r="X16" i="21"/>
  <c r="Y16" i="21"/>
  <c r="Z16" i="21"/>
  <c r="G51" i="21"/>
  <c r="G34" i="21"/>
  <c r="X17" i="21"/>
  <c r="Y17" i="21"/>
  <c r="Z17" i="21"/>
  <c r="G52" i="21"/>
  <c r="G35" i="21"/>
  <c r="X18" i="21"/>
  <c r="Y18" i="21"/>
  <c r="Z18" i="21"/>
  <c r="G53" i="21"/>
  <c r="Z8" i="21"/>
  <c r="G43" i="21"/>
  <c r="F26" i="21"/>
  <c r="T9" i="21"/>
  <c r="F25" i="21"/>
  <c r="T8" i="21"/>
  <c r="T7" i="21"/>
  <c r="U8" i="21"/>
  <c r="U9" i="21"/>
  <c r="V9" i="21"/>
  <c r="F44" i="21"/>
  <c r="F27" i="21"/>
  <c r="T10" i="21"/>
  <c r="U10" i="21"/>
  <c r="V10" i="21"/>
  <c r="F45" i="21"/>
  <c r="F28" i="21"/>
  <c r="T11" i="21"/>
  <c r="U11" i="21"/>
  <c r="V11" i="21"/>
  <c r="F46" i="21"/>
  <c r="F29" i="21"/>
  <c r="T12" i="21"/>
  <c r="U12" i="21"/>
  <c r="V12" i="21"/>
  <c r="F47" i="21"/>
  <c r="F30" i="21"/>
  <c r="T13" i="21"/>
  <c r="U13" i="21"/>
  <c r="V13" i="21"/>
  <c r="F48" i="21"/>
  <c r="F31" i="21"/>
  <c r="T14" i="21"/>
  <c r="U14" i="21"/>
  <c r="V14" i="21"/>
  <c r="F49" i="21"/>
  <c r="F32" i="21"/>
  <c r="T15" i="21"/>
  <c r="U15" i="21"/>
  <c r="V15" i="21"/>
  <c r="F50" i="21"/>
  <c r="F33" i="21"/>
  <c r="T16" i="21"/>
  <c r="U16" i="21"/>
  <c r="V16" i="21"/>
  <c r="F51" i="21"/>
  <c r="F34" i="21"/>
  <c r="T17" i="21"/>
  <c r="U17" i="21"/>
  <c r="V17" i="21"/>
  <c r="F52" i="21"/>
  <c r="F35" i="21"/>
  <c r="T18" i="21"/>
  <c r="U18" i="21"/>
  <c r="V18" i="21"/>
  <c r="F53" i="21"/>
  <c r="V8" i="21"/>
  <c r="F43" i="21"/>
  <c r="E26" i="21"/>
  <c r="P9" i="21"/>
  <c r="E25" i="21"/>
  <c r="P8" i="21"/>
  <c r="P7" i="21"/>
  <c r="Q8" i="21"/>
  <c r="Q9" i="21"/>
  <c r="R9" i="21"/>
  <c r="E44" i="21"/>
  <c r="E27" i="21"/>
  <c r="P10" i="21"/>
  <c r="Q10" i="21"/>
  <c r="R10" i="21"/>
  <c r="E45" i="21"/>
  <c r="E28" i="21"/>
  <c r="P11" i="21"/>
  <c r="Q11" i="21"/>
  <c r="R11" i="21"/>
  <c r="E46" i="21"/>
  <c r="E29" i="21"/>
  <c r="P12" i="21"/>
  <c r="Q12" i="21"/>
  <c r="R12" i="21"/>
  <c r="E47" i="21"/>
  <c r="E30" i="21"/>
  <c r="P13" i="21"/>
  <c r="Q13" i="21"/>
  <c r="R13" i="21"/>
  <c r="E48" i="21"/>
  <c r="E31" i="21"/>
  <c r="P14" i="21"/>
  <c r="Q14" i="21"/>
  <c r="R14" i="21"/>
  <c r="E49" i="21"/>
  <c r="E32" i="21"/>
  <c r="P15" i="21"/>
  <c r="Q15" i="21"/>
  <c r="R15" i="21"/>
  <c r="E50" i="21"/>
  <c r="E33" i="21"/>
  <c r="P16" i="21"/>
  <c r="Q16" i="21"/>
  <c r="R16" i="21"/>
  <c r="E51" i="21"/>
  <c r="E34" i="21"/>
  <c r="P17" i="21"/>
  <c r="Q17" i="21"/>
  <c r="R17" i="21"/>
  <c r="E52" i="21"/>
  <c r="E35" i="21"/>
  <c r="P18" i="21"/>
  <c r="Q18" i="21"/>
  <c r="R18" i="21"/>
  <c r="E53" i="21"/>
  <c r="R8" i="21"/>
  <c r="E43" i="21"/>
  <c r="Z7" i="21"/>
  <c r="V7" i="21"/>
  <c r="R7" i="21"/>
  <c r="G26" i="20"/>
  <c r="X9" i="20"/>
  <c r="G25" i="20"/>
  <c r="X8" i="20"/>
  <c r="X7" i="20"/>
  <c r="Y8" i="20"/>
  <c r="Y9" i="20"/>
  <c r="Z9" i="20"/>
  <c r="G44" i="20"/>
  <c r="G27" i="20"/>
  <c r="X10" i="20"/>
  <c r="Y10" i="20"/>
  <c r="Z10" i="20"/>
  <c r="G45" i="20"/>
  <c r="G28" i="20"/>
  <c r="X11" i="20"/>
  <c r="Y11" i="20"/>
  <c r="Z11" i="20"/>
  <c r="G46" i="20"/>
  <c r="G29" i="20"/>
  <c r="X12" i="20"/>
  <c r="Y12" i="20"/>
  <c r="Z12" i="20"/>
  <c r="G47" i="20"/>
  <c r="G30" i="20"/>
  <c r="X13" i="20"/>
  <c r="Y13" i="20"/>
  <c r="Z13" i="20"/>
  <c r="G48" i="20"/>
  <c r="G31" i="20"/>
  <c r="X14" i="20"/>
  <c r="Y14" i="20"/>
  <c r="Z14" i="20"/>
  <c r="G49" i="20"/>
  <c r="G32" i="20"/>
  <c r="X15" i="20"/>
  <c r="Y15" i="20"/>
  <c r="Z15" i="20"/>
  <c r="G50" i="20"/>
  <c r="G33" i="20"/>
  <c r="X16" i="20"/>
  <c r="Y16" i="20"/>
  <c r="Z16" i="20"/>
  <c r="G51" i="20"/>
  <c r="G34" i="20"/>
  <c r="X17" i="20"/>
  <c r="Y17" i="20"/>
  <c r="Z17" i="20"/>
  <c r="G52" i="20"/>
  <c r="G35" i="20"/>
  <c r="X18" i="20"/>
  <c r="Y18" i="20"/>
  <c r="Z18" i="20"/>
  <c r="G53" i="20"/>
  <c r="Z8" i="20"/>
  <c r="G43" i="20"/>
  <c r="F26" i="20"/>
  <c r="T9" i="20"/>
  <c r="F25" i="20"/>
  <c r="T8" i="20"/>
  <c r="T7" i="20"/>
  <c r="U8" i="20"/>
  <c r="U9" i="20"/>
  <c r="V9" i="20"/>
  <c r="F44" i="20"/>
  <c r="F27" i="20"/>
  <c r="T10" i="20"/>
  <c r="U10" i="20"/>
  <c r="V10" i="20"/>
  <c r="F45" i="20"/>
  <c r="F28" i="20"/>
  <c r="T11" i="20"/>
  <c r="U11" i="20"/>
  <c r="V11" i="20"/>
  <c r="F46" i="20"/>
  <c r="F29" i="20"/>
  <c r="T12" i="20"/>
  <c r="U12" i="20"/>
  <c r="V12" i="20"/>
  <c r="F47" i="20"/>
  <c r="F30" i="20"/>
  <c r="T13" i="20"/>
  <c r="U13" i="20"/>
  <c r="V13" i="20"/>
  <c r="F48" i="20"/>
  <c r="F31" i="20"/>
  <c r="T14" i="20"/>
  <c r="U14" i="20"/>
  <c r="V14" i="20"/>
  <c r="F49" i="20"/>
  <c r="F32" i="20"/>
  <c r="T15" i="20"/>
  <c r="U15" i="20"/>
  <c r="V15" i="20"/>
  <c r="F50" i="20"/>
  <c r="F33" i="20"/>
  <c r="T16" i="20"/>
  <c r="U16" i="20"/>
  <c r="V16" i="20"/>
  <c r="F51" i="20"/>
  <c r="F34" i="20"/>
  <c r="T17" i="20"/>
  <c r="U17" i="20"/>
  <c r="V17" i="20"/>
  <c r="F52" i="20"/>
  <c r="F35" i="20"/>
  <c r="T18" i="20"/>
  <c r="U18" i="20"/>
  <c r="V18" i="20"/>
  <c r="F53" i="20"/>
  <c r="V8" i="20"/>
  <c r="F43" i="20"/>
  <c r="E26" i="20"/>
  <c r="P9" i="20"/>
  <c r="E25" i="20"/>
  <c r="P8" i="20"/>
  <c r="P7" i="20"/>
  <c r="Q8" i="20"/>
  <c r="Q9" i="20"/>
  <c r="R9" i="20"/>
  <c r="E44" i="20"/>
  <c r="E27" i="20"/>
  <c r="P10" i="20"/>
  <c r="Q10" i="20"/>
  <c r="R10" i="20"/>
  <c r="E45" i="20"/>
  <c r="E28" i="20"/>
  <c r="P11" i="20"/>
  <c r="Q11" i="20"/>
  <c r="R11" i="20"/>
  <c r="E46" i="20"/>
  <c r="E29" i="20"/>
  <c r="P12" i="20"/>
  <c r="Q12" i="20"/>
  <c r="R12" i="20"/>
  <c r="E47" i="20"/>
  <c r="E30" i="20"/>
  <c r="P13" i="20"/>
  <c r="Q13" i="20"/>
  <c r="R13" i="20"/>
  <c r="E48" i="20"/>
  <c r="E31" i="20"/>
  <c r="P14" i="20"/>
  <c r="Q14" i="20"/>
  <c r="R14" i="20"/>
  <c r="E49" i="20"/>
  <c r="E32" i="20"/>
  <c r="P15" i="20"/>
  <c r="Q15" i="20"/>
  <c r="R15" i="20"/>
  <c r="E50" i="20"/>
  <c r="E33" i="20"/>
  <c r="P16" i="20"/>
  <c r="Q16" i="20"/>
  <c r="R16" i="20"/>
  <c r="E51" i="20"/>
  <c r="E34" i="20"/>
  <c r="P17" i="20"/>
  <c r="Q17" i="20"/>
  <c r="R17" i="20"/>
  <c r="E52" i="20"/>
  <c r="E35" i="20"/>
  <c r="P18" i="20"/>
  <c r="Q18" i="20"/>
  <c r="R18" i="20"/>
  <c r="E53" i="20"/>
  <c r="R8" i="20"/>
  <c r="E43" i="20"/>
  <c r="Z7" i="20"/>
  <c r="V7" i="20"/>
  <c r="R7" i="20"/>
  <c r="G26" i="8"/>
  <c r="X9" i="8"/>
  <c r="G25" i="8"/>
  <c r="X8" i="8"/>
  <c r="X7" i="8"/>
  <c r="Y8" i="8"/>
  <c r="Y9" i="8"/>
  <c r="Z9" i="8"/>
  <c r="G44" i="8"/>
  <c r="G27" i="8"/>
  <c r="X10" i="8"/>
  <c r="Y10" i="8"/>
  <c r="Z10" i="8"/>
  <c r="G45" i="8"/>
  <c r="G28" i="8"/>
  <c r="X11" i="8"/>
  <c r="Y11" i="8"/>
  <c r="Z11" i="8"/>
  <c r="G46" i="8"/>
  <c r="G29" i="8"/>
  <c r="X12" i="8"/>
  <c r="Y12" i="8"/>
  <c r="Z12" i="8"/>
  <c r="G47" i="8"/>
  <c r="G30" i="8"/>
  <c r="X13" i="8"/>
  <c r="Y13" i="8"/>
  <c r="Z13" i="8"/>
  <c r="G48" i="8"/>
  <c r="G31" i="8"/>
  <c r="X14" i="8"/>
  <c r="Y14" i="8"/>
  <c r="Z14" i="8"/>
  <c r="G49" i="8"/>
  <c r="G32" i="8"/>
  <c r="X15" i="8"/>
  <c r="Y15" i="8"/>
  <c r="Z15" i="8"/>
  <c r="G50" i="8"/>
  <c r="G33" i="8"/>
  <c r="X16" i="8"/>
  <c r="Y16" i="8"/>
  <c r="Z16" i="8"/>
  <c r="G51" i="8"/>
  <c r="G34" i="8"/>
  <c r="X17" i="8"/>
  <c r="Y17" i="8"/>
  <c r="Z17" i="8"/>
  <c r="G52" i="8"/>
  <c r="G35" i="8"/>
  <c r="X18" i="8"/>
  <c r="Y18" i="8"/>
  <c r="Z18" i="8"/>
  <c r="G53" i="8"/>
  <c r="Z8" i="8"/>
  <c r="G43" i="8"/>
  <c r="F26" i="8"/>
  <c r="T9" i="8"/>
  <c r="F25" i="8"/>
  <c r="T8" i="8"/>
  <c r="T7" i="8"/>
  <c r="U8" i="8"/>
  <c r="U9" i="8"/>
  <c r="V9" i="8"/>
  <c r="F44" i="8"/>
  <c r="F27" i="8"/>
  <c r="T10" i="8"/>
  <c r="U10" i="8"/>
  <c r="V10" i="8"/>
  <c r="F45" i="8"/>
  <c r="F28" i="8"/>
  <c r="T11" i="8"/>
  <c r="U11" i="8"/>
  <c r="V11" i="8"/>
  <c r="F46" i="8"/>
  <c r="F29" i="8"/>
  <c r="T12" i="8"/>
  <c r="U12" i="8"/>
  <c r="V12" i="8"/>
  <c r="F47" i="8"/>
  <c r="F30" i="8"/>
  <c r="T13" i="8"/>
  <c r="U13" i="8"/>
  <c r="V13" i="8"/>
  <c r="F48" i="8"/>
  <c r="F31" i="8"/>
  <c r="T14" i="8"/>
  <c r="U14" i="8"/>
  <c r="V14" i="8"/>
  <c r="F49" i="8"/>
  <c r="F32" i="8"/>
  <c r="T15" i="8"/>
  <c r="U15" i="8"/>
  <c r="V15" i="8"/>
  <c r="F50" i="8"/>
  <c r="F33" i="8"/>
  <c r="T16" i="8"/>
  <c r="U16" i="8"/>
  <c r="V16" i="8"/>
  <c r="F51" i="8"/>
  <c r="F34" i="8"/>
  <c r="T17" i="8"/>
  <c r="U17" i="8"/>
  <c r="V17" i="8"/>
  <c r="F52" i="8"/>
  <c r="F35" i="8"/>
  <c r="T18" i="8"/>
  <c r="U18" i="8"/>
  <c r="V18" i="8"/>
  <c r="F53" i="8"/>
  <c r="V8" i="8"/>
  <c r="F43" i="8"/>
  <c r="E26" i="8"/>
  <c r="P9" i="8"/>
  <c r="E25" i="8"/>
  <c r="P8" i="8"/>
  <c r="P7" i="8"/>
  <c r="Q8" i="8"/>
  <c r="Q9" i="8"/>
  <c r="R9" i="8"/>
  <c r="E44" i="8"/>
  <c r="E27" i="8"/>
  <c r="P10" i="8"/>
  <c r="Q10" i="8"/>
  <c r="R10" i="8"/>
  <c r="E45" i="8"/>
  <c r="E28" i="8"/>
  <c r="P11" i="8"/>
  <c r="Q11" i="8"/>
  <c r="R11" i="8"/>
  <c r="E46" i="8"/>
  <c r="E29" i="8"/>
  <c r="P12" i="8"/>
  <c r="Q12" i="8"/>
  <c r="R12" i="8"/>
  <c r="E47" i="8"/>
  <c r="E30" i="8"/>
  <c r="P13" i="8"/>
  <c r="Q13" i="8"/>
  <c r="R13" i="8"/>
  <c r="E48" i="8"/>
  <c r="E31" i="8"/>
  <c r="P14" i="8"/>
  <c r="Q14" i="8"/>
  <c r="R14" i="8"/>
  <c r="E49" i="8"/>
  <c r="E32" i="8"/>
  <c r="P15" i="8"/>
  <c r="Q15" i="8"/>
  <c r="R15" i="8"/>
  <c r="E50" i="8"/>
  <c r="E33" i="8"/>
  <c r="P16" i="8"/>
  <c r="Q16" i="8"/>
  <c r="R16" i="8"/>
  <c r="E51" i="8"/>
  <c r="E34" i="8"/>
  <c r="P17" i="8"/>
  <c r="Q17" i="8"/>
  <c r="R17" i="8"/>
  <c r="E52" i="8"/>
  <c r="E35" i="8"/>
  <c r="P18" i="8"/>
  <c r="Q18" i="8"/>
  <c r="R18" i="8"/>
  <c r="E53" i="8"/>
  <c r="R8" i="8"/>
  <c r="E43" i="8"/>
  <c r="Z7" i="8"/>
  <c r="V7" i="8"/>
  <c r="R7" i="8"/>
  <c r="I53" i="32"/>
  <c r="H53" i="32"/>
  <c r="C35" i="32"/>
  <c r="C53" i="32"/>
  <c r="I52" i="32"/>
  <c r="H52" i="32"/>
  <c r="C34" i="32"/>
  <c r="C52" i="32"/>
  <c r="I51" i="32"/>
  <c r="H51" i="32"/>
  <c r="C33" i="32"/>
  <c r="C51" i="32"/>
  <c r="I50" i="32"/>
  <c r="H50" i="32"/>
  <c r="C32" i="32"/>
  <c r="C50" i="32"/>
  <c r="I49" i="32"/>
  <c r="H49" i="32"/>
  <c r="C31" i="32"/>
  <c r="C49" i="32"/>
  <c r="I48" i="32"/>
  <c r="H48" i="32"/>
  <c r="C30" i="32"/>
  <c r="C48" i="32"/>
  <c r="I47" i="32"/>
  <c r="H47" i="32"/>
  <c r="C29" i="32"/>
  <c r="C47" i="32"/>
  <c r="I46" i="32"/>
  <c r="H46" i="32"/>
  <c r="C28" i="32"/>
  <c r="C46" i="32"/>
  <c r="I45" i="32"/>
  <c r="H45" i="32"/>
  <c r="C27" i="32"/>
  <c r="C45" i="32"/>
  <c r="I44" i="32"/>
  <c r="H44" i="32"/>
  <c r="C26" i="32"/>
  <c r="C44" i="32"/>
  <c r="I43" i="32"/>
  <c r="H43" i="32"/>
  <c r="C25" i="32"/>
  <c r="C43" i="32"/>
  <c r="I35" i="32"/>
  <c r="H35" i="32"/>
  <c r="I34" i="32"/>
  <c r="H34" i="32"/>
  <c r="I33" i="32"/>
  <c r="H33" i="32"/>
  <c r="I32" i="32"/>
  <c r="H32" i="32"/>
  <c r="I31" i="32"/>
  <c r="H31" i="32"/>
  <c r="I30" i="32"/>
  <c r="H30" i="32"/>
  <c r="I29" i="32"/>
  <c r="H29" i="32"/>
  <c r="I28" i="32"/>
  <c r="H28" i="32"/>
  <c r="I27" i="32"/>
  <c r="H27" i="32"/>
  <c r="I26" i="32"/>
  <c r="H26" i="32"/>
  <c r="I25" i="32"/>
  <c r="H25" i="32"/>
  <c r="C24" i="32"/>
  <c r="I18" i="32"/>
  <c r="H18" i="32"/>
  <c r="J18" i="32"/>
  <c r="K18" i="32"/>
  <c r="I17" i="32"/>
  <c r="H17" i="32"/>
  <c r="J17" i="32"/>
  <c r="K17" i="32"/>
  <c r="I16" i="32"/>
  <c r="H16" i="32"/>
  <c r="J16" i="32"/>
  <c r="K16" i="32"/>
  <c r="I15" i="32"/>
  <c r="H15" i="32"/>
  <c r="J15" i="32"/>
  <c r="K15" i="32"/>
  <c r="I14" i="32"/>
  <c r="H14" i="32"/>
  <c r="J14" i="32"/>
  <c r="K14" i="32"/>
  <c r="I13" i="32"/>
  <c r="H13" i="32"/>
  <c r="J13" i="32"/>
  <c r="K13" i="32"/>
  <c r="I12" i="32"/>
  <c r="H12" i="32"/>
  <c r="J12" i="32"/>
  <c r="K12" i="32"/>
  <c r="I11" i="32"/>
  <c r="H11" i="32"/>
  <c r="J11" i="32"/>
  <c r="K11" i="32"/>
  <c r="I10" i="32"/>
  <c r="H10" i="32"/>
  <c r="J10" i="32"/>
  <c r="K10" i="32"/>
  <c r="I9" i="32"/>
  <c r="H9" i="32"/>
  <c r="J9" i="32"/>
  <c r="K9" i="32"/>
  <c r="I8" i="32"/>
  <c r="H8" i="32"/>
  <c r="J8" i="32"/>
  <c r="K8" i="32"/>
  <c r="I9" i="22"/>
  <c r="I10" i="22"/>
  <c r="I11" i="22"/>
  <c r="I12" i="22"/>
  <c r="I13" i="22"/>
  <c r="I14" i="22"/>
  <c r="I15" i="22"/>
  <c r="I16" i="22"/>
  <c r="I17" i="22"/>
  <c r="I18" i="22"/>
  <c r="H9" i="22"/>
  <c r="H10" i="22"/>
  <c r="H11" i="22"/>
  <c r="H12" i="22"/>
  <c r="H13" i="22"/>
  <c r="H14" i="22"/>
  <c r="H15" i="22"/>
  <c r="H16" i="22"/>
  <c r="H17" i="22"/>
  <c r="H18" i="22"/>
  <c r="H8" i="22"/>
  <c r="I8" i="22"/>
  <c r="I9" i="26"/>
  <c r="I10" i="26"/>
  <c r="I11" i="26"/>
  <c r="I12" i="26"/>
  <c r="I13" i="26"/>
  <c r="I14" i="26"/>
  <c r="I15" i="26"/>
  <c r="I16" i="26"/>
  <c r="I17" i="26"/>
  <c r="I18" i="26"/>
  <c r="H9" i="26"/>
  <c r="J9" i="26"/>
  <c r="H10" i="26"/>
  <c r="J10" i="26"/>
  <c r="H11" i="26"/>
  <c r="J11" i="26"/>
  <c r="H12" i="26"/>
  <c r="J12" i="26"/>
  <c r="H13" i="26"/>
  <c r="J13" i="26"/>
  <c r="H14" i="26"/>
  <c r="J14" i="26"/>
  <c r="H15" i="26"/>
  <c r="J15" i="26"/>
  <c r="H16" i="26"/>
  <c r="J16" i="26"/>
  <c r="H17" i="26"/>
  <c r="J17" i="26"/>
  <c r="H18" i="26"/>
  <c r="J18" i="26"/>
  <c r="I8" i="26"/>
  <c r="H8" i="26"/>
  <c r="I51" i="26"/>
  <c r="G8" i="6"/>
  <c r="H51" i="26"/>
  <c r="F8" i="6"/>
  <c r="G7" i="6"/>
  <c r="F7" i="6"/>
  <c r="G6" i="6"/>
  <c r="F6" i="6"/>
  <c r="G5" i="6"/>
  <c r="F5" i="6"/>
  <c r="E10" i="6"/>
  <c r="D10" i="6"/>
  <c r="I53" i="28"/>
  <c r="E9" i="6"/>
  <c r="H53" i="28"/>
  <c r="D9" i="6"/>
  <c r="I53" i="22"/>
  <c r="E8" i="6"/>
  <c r="H53" i="22"/>
  <c r="D8" i="6"/>
  <c r="I119" i="21"/>
  <c r="E7" i="6"/>
  <c r="H119" i="21"/>
  <c r="D7" i="6"/>
  <c r="I53" i="21"/>
  <c r="E6" i="6"/>
  <c r="H53" i="21"/>
  <c r="D6" i="6"/>
  <c r="I53" i="20"/>
  <c r="E5" i="6"/>
  <c r="H53" i="20"/>
  <c r="D5" i="6"/>
  <c r="I53" i="8"/>
  <c r="E4" i="6"/>
  <c r="H53" i="8"/>
  <c r="D4" i="6"/>
  <c r="C35" i="28"/>
  <c r="C53" i="28"/>
  <c r="I52" i="28"/>
  <c r="H52" i="28"/>
  <c r="C34" i="28"/>
  <c r="C52" i="28"/>
  <c r="I51" i="28"/>
  <c r="H51" i="28"/>
  <c r="C33" i="28"/>
  <c r="C51" i="28"/>
  <c r="I50" i="28"/>
  <c r="H50" i="28"/>
  <c r="C32" i="28"/>
  <c r="C50" i="28"/>
  <c r="I49" i="28"/>
  <c r="H49" i="28"/>
  <c r="C31" i="28"/>
  <c r="C49" i="28"/>
  <c r="I48" i="28"/>
  <c r="H48" i="28"/>
  <c r="C30" i="28"/>
  <c r="C48" i="28"/>
  <c r="I47" i="28"/>
  <c r="H47" i="28"/>
  <c r="C29" i="28"/>
  <c r="C47" i="28"/>
  <c r="I46" i="28"/>
  <c r="H46" i="28"/>
  <c r="C28" i="28"/>
  <c r="C46" i="28"/>
  <c r="I45" i="28"/>
  <c r="H45" i="28"/>
  <c r="C27" i="28"/>
  <c r="C45" i="28"/>
  <c r="I44" i="28"/>
  <c r="H44" i="28"/>
  <c r="C26" i="28"/>
  <c r="C44" i="28"/>
  <c r="I43" i="28"/>
  <c r="H43" i="28"/>
  <c r="C25" i="28"/>
  <c r="C43" i="28"/>
  <c r="I35" i="28"/>
  <c r="H35" i="28"/>
  <c r="I34" i="28"/>
  <c r="H34" i="28"/>
  <c r="I33" i="28"/>
  <c r="H33" i="28"/>
  <c r="I32" i="28"/>
  <c r="H32" i="28"/>
  <c r="I31" i="28"/>
  <c r="H31" i="28"/>
  <c r="I30" i="28"/>
  <c r="H30" i="28"/>
  <c r="I29" i="28"/>
  <c r="H29" i="28"/>
  <c r="I28" i="28"/>
  <c r="H28" i="28"/>
  <c r="I27" i="28"/>
  <c r="H27" i="28"/>
  <c r="I26" i="28"/>
  <c r="H26" i="28"/>
  <c r="I25" i="28"/>
  <c r="H25" i="28"/>
  <c r="C24" i="28"/>
  <c r="I18" i="28"/>
  <c r="H18" i="28"/>
  <c r="J18" i="28"/>
  <c r="K18" i="28"/>
  <c r="I17" i="28"/>
  <c r="H17" i="28"/>
  <c r="J17" i="28"/>
  <c r="K17" i="28"/>
  <c r="I16" i="28"/>
  <c r="H16" i="28"/>
  <c r="J16" i="28"/>
  <c r="K16" i="28"/>
  <c r="I15" i="28"/>
  <c r="H15" i="28"/>
  <c r="J15" i="28"/>
  <c r="K15" i="28"/>
  <c r="I14" i="28"/>
  <c r="H14" i="28"/>
  <c r="J14" i="28"/>
  <c r="K14" i="28"/>
  <c r="I13" i="28"/>
  <c r="H13" i="28"/>
  <c r="J13" i="28"/>
  <c r="K13" i="28"/>
  <c r="I12" i="28"/>
  <c r="H12" i="28"/>
  <c r="J12" i="28"/>
  <c r="K12" i="28"/>
  <c r="I11" i="28"/>
  <c r="H11" i="28"/>
  <c r="J11" i="28"/>
  <c r="K11" i="28"/>
  <c r="I10" i="28"/>
  <c r="H10" i="28"/>
  <c r="J10" i="28"/>
  <c r="K10" i="28"/>
  <c r="I9" i="28"/>
  <c r="H9" i="28"/>
  <c r="J9" i="28"/>
  <c r="K9" i="28"/>
  <c r="I8" i="28"/>
  <c r="H8" i="28"/>
  <c r="J8" i="28"/>
  <c r="K8" i="28"/>
  <c r="I53" i="26"/>
  <c r="H53" i="26"/>
  <c r="C35" i="26"/>
  <c r="C53" i="26"/>
  <c r="I52" i="26"/>
  <c r="H52" i="26"/>
  <c r="C34" i="26"/>
  <c r="C52" i="26"/>
  <c r="C33" i="26"/>
  <c r="C51" i="26"/>
  <c r="I50" i="26"/>
  <c r="H50" i="26"/>
  <c r="C32" i="26"/>
  <c r="C50" i="26"/>
  <c r="I49" i="26"/>
  <c r="H49" i="26"/>
  <c r="C31" i="26"/>
  <c r="C49" i="26"/>
  <c r="I48" i="26"/>
  <c r="H48" i="26"/>
  <c r="C30" i="26"/>
  <c r="C48" i="26"/>
  <c r="I47" i="26"/>
  <c r="H47" i="26"/>
  <c r="C29" i="26"/>
  <c r="C47" i="26"/>
  <c r="I46" i="26"/>
  <c r="H46" i="26"/>
  <c r="C28" i="26"/>
  <c r="C46" i="26"/>
  <c r="I45" i="26"/>
  <c r="H45" i="26"/>
  <c r="C27" i="26"/>
  <c r="C45" i="26"/>
  <c r="I44" i="26"/>
  <c r="H44" i="26"/>
  <c r="C26" i="26"/>
  <c r="C44" i="26"/>
  <c r="I43" i="26"/>
  <c r="H43" i="26"/>
  <c r="C25" i="26"/>
  <c r="C43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C24" i="26"/>
  <c r="K18" i="26"/>
  <c r="K17" i="26"/>
  <c r="K16" i="26"/>
  <c r="K15" i="26"/>
  <c r="K14" i="26"/>
  <c r="K13" i="26"/>
  <c r="K12" i="26"/>
  <c r="K11" i="26"/>
  <c r="K10" i="26"/>
  <c r="K9" i="26"/>
  <c r="J8" i="26"/>
  <c r="K8" i="26"/>
  <c r="I53" i="23"/>
  <c r="H53" i="23"/>
  <c r="C35" i="23"/>
  <c r="C53" i="23"/>
  <c r="I52" i="23"/>
  <c r="H52" i="23"/>
  <c r="C34" i="23"/>
  <c r="C52" i="23"/>
  <c r="I51" i="23"/>
  <c r="H51" i="23"/>
  <c r="C33" i="23"/>
  <c r="C51" i="23"/>
  <c r="I50" i="23"/>
  <c r="H50" i="23"/>
  <c r="C32" i="23"/>
  <c r="C50" i="23"/>
  <c r="I49" i="23"/>
  <c r="H49" i="23"/>
  <c r="C31" i="23"/>
  <c r="C49" i="23"/>
  <c r="I48" i="23"/>
  <c r="H48" i="23"/>
  <c r="C30" i="23"/>
  <c r="C48" i="23"/>
  <c r="I47" i="23"/>
  <c r="H47" i="23"/>
  <c r="C29" i="23"/>
  <c r="C47" i="23"/>
  <c r="I46" i="23"/>
  <c r="H46" i="23"/>
  <c r="C28" i="23"/>
  <c r="C46" i="23"/>
  <c r="I45" i="23"/>
  <c r="H45" i="23"/>
  <c r="C27" i="23"/>
  <c r="C45" i="23"/>
  <c r="I44" i="23"/>
  <c r="H44" i="23"/>
  <c r="C26" i="23"/>
  <c r="C44" i="23"/>
  <c r="I43" i="23"/>
  <c r="H43" i="23"/>
  <c r="C25" i="23"/>
  <c r="C43" i="23"/>
  <c r="I35" i="23"/>
  <c r="H35" i="23"/>
  <c r="I34" i="23"/>
  <c r="H34" i="23"/>
  <c r="I33" i="23"/>
  <c r="H33" i="23"/>
  <c r="I32" i="23"/>
  <c r="H32" i="23"/>
  <c r="I31" i="23"/>
  <c r="H31" i="23"/>
  <c r="I30" i="23"/>
  <c r="H30" i="23"/>
  <c r="I29" i="23"/>
  <c r="H29" i="23"/>
  <c r="I28" i="23"/>
  <c r="H28" i="23"/>
  <c r="I27" i="23"/>
  <c r="H27" i="23"/>
  <c r="I26" i="23"/>
  <c r="H26" i="23"/>
  <c r="I25" i="23"/>
  <c r="H25" i="23"/>
  <c r="C24" i="23"/>
  <c r="I18" i="23"/>
  <c r="H18" i="23"/>
  <c r="J18" i="23"/>
  <c r="K18" i="23"/>
  <c r="I17" i="23"/>
  <c r="H17" i="23"/>
  <c r="J17" i="23"/>
  <c r="K17" i="23"/>
  <c r="I16" i="23"/>
  <c r="H16" i="23"/>
  <c r="J16" i="23"/>
  <c r="K16" i="23"/>
  <c r="I15" i="23"/>
  <c r="H15" i="23"/>
  <c r="J15" i="23"/>
  <c r="K15" i="23"/>
  <c r="I14" i="23"/>
  <c r="H14" i="23"/>
  <c r="J14" i="23"/>
  <c r="K14" i="23"/>
  <c r="I13" i="23"/>
  <c r="H13" i="23"/>
  <c r="J13" i="23"/>
  <c r="K13" i="23"/>
  <c r="I12" i="23"/>
  <c r="H12" i="23"/>
  <c r="J12" i="23"/>
  <c r="K12" i="23"/>
  <c r="I11" i="23"/>
  <c r="H11" i="23"/>
  <c r="J11" i="23"/>
  <c r="K11" i="23"/>
  <c r="I10" i="23"/>
  <c r="H10" i="23"/>
  <c r="J10" i="23"/>
  <c r="K10" i="23"/>
  <c r="I9" i="23"/>
  <c r="H9" i="23"/>
  <c r="J9" i="23"/>
  <c r="K9" i="23"/>
  <c r="I8" i="23"/>
  <c r="H8" i="23"/>
  <c r="J8" i="23"/>
  <c r="K8" i="23"/>
  <c r="C35" i="22"/>
  <c r="C53" i="22"/>
  <c r="I52" i="22"/>
  <c r="H52" i="22"/>
  <c r="C34" i="22"/>
  <c r="C52" i="22"/>
  <c r="I51" i="22"/>
  <c r="H51" i="22"/>
  <c r="C33" i="22"/>
  <c r="C51" i="22"/>
  <c r="I50" i="22"/>
  <c r="H50" i="22"/>
  <c r="C32" i="22"/>
  <c r="C50" i="22"/>
  <c r="I49" i="22"/>
  <c r="H49" i="22"/>
  <c r="C31" i="22"/>
  <c r="C49" i="22"/>
  <c r="I48" i="22"/>
  <c r="H48" i="22"/>
  <c r="C30" i="22"/>
  <c r="C48" i="22"/>
  <c r="I47" i="22"/>
  <c r="H47" i="22"/>
  <c r="C29" i="22"/>
  <c r="C47" i="22"/>
  <c r="I46" i="22"/>
  <c r="H46" i="22"/>
  <c r="C28" i="22"/>
  <c r="C46" i="22"/>
  <c r="I45" i="22"/>
  <c r="H45" i="22"/>
  <c r="C27" i="22"/>
  <c r="C45" i="22"/>
  <c r="I44" i="22"/>
  <c r="H44" i="22"/>
  <c r="C26" i="22"/>
  <c r="C44" i="22"/>
  <c r="I43" i="22"/>
  <c r="H43" i="22"/>
  <c r="C25" i="22"/>
  <c r="C43" i="22"/>
  <c r="I35" i="22"/>
  <c r="H35" i="22"/>
  <c r="I34" i="22"/>
  <c r="H34" i="22"/>
  <c r="I33" i="22"/>
  <c r="H33" i="22"/>
  <c r="I32" i="22"/>
  <c r="H32" i="22"/>
  <c r="I31" i="22"/>
  <c r="H31" i="22"/>
  <c r="I30" i="22"/>
  <c r="H30" i="22"/>
  <c r="I29" i="22"/>
  <c r="H29" i="22"/>
  <c r="I28" i="22"/>
  <c r="H28" i="22"/>
  <c r="I27" i="22"/>
  <c r="H27" i="22"/>
  <c r="I26" i="22"/>
  <c r="H26" i="22"/>
  <c r="I25" i="22"/>
  <c r="H25" i="22"/>
  <c r="C24" i="22"/>
  <c r="J18" i="22"/>
  <c r="K18" i="22"/>
  <c r="J17" i="22"/>
  <c r="K17" i="22"/>
  <c r="J16" i="22"/>
  <c r="K16" i="22"/>
  <c r="J15" i="22"/>
  <c r="K15" i="22"/>
  <c r="J14" i="22"/>
  <c r="K14" i="22"/>
  <c r="J13" i="22"/>
  <c r="K13" i="22"/>
  <c r="J12" i="22"/>
  <c r="K12" i="22"/>
  <c r="J11" i="22"/>
  <c r="K11" i="22"/>
  <c r="J10" i="22"/>
  <c r="K10" i="22"/>
  <c r="J9" i="22"/>
  <c r="K9" i="22"/>
  <c r="J8" i="22"/>
  <c r="K8" i="22"/>
  <c r="C101" i="21"/>
  <c r="C119" i="21"/>
  <c r="I118" i="21"/>
  <c r="H118" i="21"/>
  <c r="C100" i="21"/>
  <c r="C118" i="21"/>
  <c r="I117" i="21"/>
  <c r="H117" i="21"/>
  <c r="C99" i="21"/>
  <c r="C117" i="21"/>
  <c r="I116" i="21"/>
  <c r="H116" i="21"/>
  <c r="C98" i="21"/>
  <c r="C116" i="21"/>
  <c r="I115" i="21"/>
  <c r="H115" i="21"/>
  <c r="C97" i="21"/>
  <c r="C115" i="21"/>
  <c r="I114" i="21"/>
  <c r="H114" i="21"/>
  <c r="C96" i="21"/>
  <c r="C114" i="21"/>
  <c r="I113" i="21"/>
  <c r="H113" i="21"/>
  <c r="C95" i="21"/>
  <c r="C113" i="21"/>
  <c r="I112" i="21"/>
  <c r="H112" i="21"/>
  <c r="C94" i="21"/>
  <c r="C112" i="21"/>
  <c r="I111" i="21"/>
  <c r="H111" i="21"/>
  <c r="C93" i="21"/>
  <c r="C111" i="21"/>
  <c r="I110" i="21"/>
  <c r="H110" i="21"/>
  <c r="C92" i="21"/>
  <c r="C110" i="21"/>
  <c r="I109" i="21"/>
  <c r="H109" i="21"/>
  <c r="C91" i="21"/>
  <c r="C109" i="21"/>
  <c r="I101" i="21"/>
  <c r="H101" i="21"/>
  <c r="I100" i="21"/>
  <c r="H100" i="21"/>
  <c r="I99" i="21"/>
  <c r="H99" i="21"/>
  <c r="I98" i="21"/>
  <c r="H98" i="21"/>
  <c r="I97" i="21"/>
  <c r="H97" i="21"/>
  <c r="I96" i="21"/>
  <c r="H96" i="21"/>
  <c r="I95" i="21"/>
  <c r="H95" i="21"/>
  <c r="I94" i="21"/>
  <c r="H94" i="21"/>
  <c r="I93" i="21"/>
  <c r="H93" i="21"/>
  <c r="I92" i="21"/>
  <c r="H92" i="21"/>
  <c r="I91" i="21"/>
  <c r="H91" i="21"/>
  <c r="C90" i="21"/>
  <c r="I84" i="21"/>
  <c r="H84" i="21"/>
  <c r="J84" i="21"/>
  <c r="K84" i="21"/>
  <c r="I83" i="21"/>
  <c r="H83" i="21"/>
  <c r="J83" i="21"/>
  <c r="K83" i="21"/>
  <c r="I82" i="21"/>
  <c r="H82" i="21"/>
  <c r="J82" i="21"/>
  <c r="K82" i="21"/>
  <c r="I81" i="21"/>
  <c r="H81" i="21"/>
  <c r="J81" i="21"/>
  <c r="K81" i="21"/>
  <c r="I80" i="21"/>
  <c r="H80" i="21"/>
  <c r="J80" i="21"/>
  <c r="K80" i="21"/>
  <c r="I79" i="21"/>
  <c r="H79" i="21"/>
  <c r="J79" i="21"/>
  <c r="K79" i="21"/>
  <c r="I78" i="21"/>
  <c r="H78" i="21"/>
  <c r="J78" i="21"/>
  <c r="K78" i="21"/>
  <c r="I77" i="21"/>
  <c r="H77" i="21"/>
  <c r="J77" i="21"/>
  <c r="K77" i="21"/>
  <c r="I76" i="21"/>
  <c r="H76" i="21"/>
  <c r="J76" i="21"/>
  <c r="K76" i="21"/>
  <c r="I75" i="21"/>
  <c r="H75" i="21"/>
  <c r="J75" i="21"/>
  <c r="K75" i="21"/>
  <c r="I74" i="21"/>
  <c r="H74" i="21"/>
  <c r="J74" i="21"/>
  <c r="K74" i="21"/>
  <c r="H18" i="21"/>
  <c r="H17" i="21"/>
  <c r="H16" i="21"/>
  <c r="H15" i="21"/>
  <c r="H14" i="21"/>
  <c r="H13" i="21"/>
  <c r="H12" i="21"/>
  <c r="H11" i="21"/>
  <c r="H10" i="21"/>
  <c r="H9" i="21"/>
  <c r="H8" i="21"/>
  <c r="C35" i="21"/>
  <c r="C53" i="21"/>
  <c r="I52" i="21"/>
  <c r="H52" i="21"/>
  <c r="C34" i="21"/>
  <c r="C52" i="21"/>
  <c r="I51" i="21"/>
  <c r="H51" i="21"/>
  <c r="C33" i="21"/>
  <c r="C51" i="21"/>
  <c r="I50" i="21"/>
  <c r="H50" i="21"/>
  <c r="C32" i="21"/>
  <c r="C50" i="21"/>
  <c r="I49" i="21"/>
  <c r="H49" i="21"/>
  <c r="C31" i="21"/>
  <c r="C49" i="21"/>
  <c r="I48" i="21"/>
  <c r="H48" i="21"/>
  <c r="C30" i="21"/>
  <c r="C48" i="21"/>
  <c r="I47" i="21"/>
  <c r="H47" i="21"/>
  <c r="C29" i="21"/>
  <c r="C47" i="21"/>
  <c r="I46" i="21"/>
  <c r="H46" i="21"/>
  <c r="C28" i="21"/>
  <c r="C46" i="21"/>
  <c r="I45" i="21"/>
  <c r="H45" i="21"/>
  <c r="C27" i="21"/>
  <c r="C45" i="21"/>
  <c r="I44" i="21"/>
  <c r="H44" i="21"/>
  <c r="C26" i="21"/>
  <c r="C44" i="21"/>
  <c r="I43" i="21"/>
  <c r="H43" i="21"/>
  <c r="C25" i="21"/>
  <c r="C43" i="21"/>
  <c r="I35" i="21"/>
  <c r="H35" i="21"/>
  <c r="I34" i="21"/>
  <c r="H34" i="21"/>
  <c r="I33" i="21"/>
  <c r="H33" i="21"/>
  <c r="I32" i="21"/>
  <c r="H32" i="21"/>
  <c r="I31" i="21"/>
  <c r="H31" i="21"/>
  <c r="I30" i="21"/>
  <c r="H30" i="21"/>
  <c r="I29" i="21"/>
  <c r="H29" i="21"/>
  <c r="I28" i="21"/>
  <c r="H28" i="21"/>
  <c r="I27" i="21"/>
  <c r="H27" i="21"/>
  <c r="I26" i="21"/>
  <c r="H26" i="21"/>
  <c r="I25" i="21"/>
  <c r="H25" i="21"/>
  <c r="C24" i="21"/>
  <c r="I18" i="21"/>
  <c r="J18" i="21"/>
  <c r="K18" i="21"/>
  <c r="I17" i="21"/>
  <c r="J17" i="21"/>
  <c r="K17" i="21"/>
  <c r="I16" i="21"/>
  <c r="J16" i="21"/>
  <c r="K16" i="21"/>
  <c r="I15" i="21"/>
  <c r="J15" i="21"/>
  <c r="K15" i="21"/>
  <c r="I14" i="21"/>
  <c r="J14" i="21"/>
  <c r="K14" i="21"/>
  <c r="I13" i="21"/>
  <c r="J13" i="21"/>
  <c r="K13" i="21"/>
  <c r="I12" i="21"/>
  <c r="J12" i="21"/>
  <c r="K12" i="21"/>
  <c r="I11" i="21"/>
  <c r="J11" i="21"/>
  <c r="K11" i="21"/>
  <c r="I10" i="21"/>
  <c r="J10" i="21"/>
  <c r="K10" i="21"/>
  <c r="I9" i="21"/>
  <c r="J9" i="21"/>
  <c r="K9" i="21"/>
  <c r="I8" i="21"/>
  <c r="J8" i="21"/>
  <c r="K8" i="21"/>
  <c r="I26" i="20"/>
  <c r="I27" i="20"/>
  <c r="I28" i="20"/>
  <c r="I29" i="20"/>
  <c r="I30" i="20"/>
  <c r="I31" i="20"/>
  <c r="C35" i="20"/>
  <c r="C53" i="20"/>
  <c r="I52" i="20"/>
  <c r="H52" i="20"/>
  <c r="C34" i="20"/>
  <c r="C52" i="20"/>
  <c r="I51" i="20"/>
  <c r="H51" i="20"/>
  <c r="C33" i="20"/>
  <c r="C51" i="20"/>
  <c r="I50" i="20"/>
  <c r="H50" i="20"/>
  <c r="C32" i="20"/>
  <c r="C50" i="20"/>
  <c r="I49" i="20"/>
  <c r="H49" i="20"/>
  <c r="C31" i="20"/>
  <c r="C49" i="20"/>
  <c r="I48" i="20"/>
  <c r="H48" i="20"/>
  <c r="C30" i="20"/>
  <c r="C48" i="20"/>
  <c r="I47" i="20"/>
  <c r="H47" i="20"/>
  <c r="C29" i="20"/>
  <c r="C47" i="20"/>
  <c r="I46" i="20"/>
  <c r="H46" i="20"/>
  <c r="C28" i="20"/>
  <c r="C46" i="20"/>
  <c r="I45" i="20"/>
  <c r="H45" i="20"/>
  <c r="C27" i="20"/>
  <c r="C45" i="20"/>
  <c r="I44" i="20"/>
  <c r="H44" i="20"/>
  <c r="C26" i="20"/>
  <c r="C44" i="20"/>
  <c r="I43" i="20"/>
  <c r="H43" i="20"/>
  <c r="C25" i="20"/>
  <c r="C43" i="20"/>
  <c r="I35" i="20"/>
  <c r="H35" i="20"/>
  <c r="I34" i="20"/>
  <c r="H34" i="20"/>
  <c r="I33" i="20"/>
  <c r="H33" i="20"/>
  <c r="I32" i="20"/>
  <c r="H32" i="20"/>
  <c r="H31" i="20"/>
  <c r="H30" i="20"/>
  <c r="H29" i="20"/>
  <c r="H28" i="20"/>
  <c r="H27" i="20"/>
  <c r="H26" i="20"/>
  <c r="I25" i="20"/>
  <c r="H25" i="20"/>
  <c r="C24" i="20"/>
  <c r="I18" i="20"/>
  <c r="H18" i="20"/>
  <c r="J18" i="20"/>
  <c r="K18" i="20"/>
  <c r="I17" i="20"/>
  <c r="H17" i="20"/>
  <c r="J17" i="20"/>
  <c r="K17" i="20"/>
  <c r="I16" i="20"/>
  <c r="H16" i="20"/>
  <c r="J16" i="20"/>
  <c r="K16" i="20"/>
  <c r="I15" i="20"/>
  <c r="H15" i="20"/>
  <c r="J15" i="20"/>
  <c r="K15" i="20"/>
  <c r="I14" i="20"/>
  <c r="H14" i="20"/>
  <c r="J14" i="20"/>
  <c r="K14" i="20"/>
  <c r="I13" i="20"/>
  <c r="H13" i="20"/>
  <c r="J13" i="20"/>
  <c r="K13" i="20"/>
  <c r="I12" i="20"/>
  <c r="H12" i="20"/>
  <c r="J12" i="20"/>
  <c r="K12" i="20"/>
  <c r="I11" i="20"/>
  <c r="H11" i="20"/>
  <c r="J11" i="20"/>
  <c r="K11" i="20"/>
  <c r="I10" i="20"/>
  <c r="H10" i="20"/>
  <c r="J10" i="20"/>
  <c r="K10" i="20"/>
  <c r="I9" i="20"/>
  <c r="H9" i="20"/>
  <c r="J9" i="20"/>
  <c r="K9" i="20"/>
  <c r="I8" i="20"/>
  <c r="H8" i="20"/>
  <c r="J8" i="20"/>
  <c r="K8" i="20"/>
  <c r="I52" i="8"/>
  <c r="H52" i="8"/>
  <c r="C35" i="8"/>
  <c r="C53" i="8"/>
  <c r="I51" i="8"/>
  <c r="H51" i="8"/>
  <c r="C34" i="8"/>
  <c r="C52" i="8"/>
  <c r="I50" i="8"/>
  <c r="H50" i="8"/>
  <c r="C33" i="8"/>
  <c r="C51" i="8"/>
  <c r="I49" i="8"/>
  <c r="H49" i="8"/>
  <c r="C32" i="8"/>
  <c r="C50" i="8"/>
  <c r="I48" i="8"/>
  <c r="H48" i="8"/>
  <c r="C31" i="8"/>
  <c r="C49" i="8"/>
  <c r="I47" i="8"/>
  <c r="H47" i="8"/>
  <c r="C30" i="8"/>
  <c r="C48" i="8"/>
  <c r="I46" i="8"/>
  <c r="H46" i="8"/>
  <c r="C29" i="8"/>
  <c r="C47" i="8"/>
  <c r="I45" i="8"/>
  <c r="H45" i="8"/>
  <c r="C28" i="8"/>
  <c r="C46" i="8"/>
  <c r="I44" i="8"/>
  <c r="H44" i="8"/>
  <c r="C27" i="8"/>
  <c r="C45" i="8"/>
  <c r="I43" i="8"/>
  <c r="H43" i="8"/>
  <c r="C26" i="8"/>
  <c r="C44" i="8"/>
  <c r="C25" i="8"/>
  <c r="C43" i="8"/>
  <c r="I17" i="8"/>
  <c r="H17" i="8"/>
  <c r="J17" i="8"/>
  <c r="K17" i="8"/>
  <c r="I18" i="8"/>
  <c r="H18" i="8"/>
  <c r="J18" i="8"/>
  <c r="K18" i="8"/>
  <c r="I25" i="8"/>
  <c r="I26" i="8"/>
  <c r="I27" i="8"/>
  <c r="I28" i="8"/>
  <c r="I29" i="8"/>
  <c r="I30" i="8"/>
  <c r="I31" i="8"/>
  <c r="I32" i="8"/>
  <c r="I33" i="8"/>
  <c r="I34" i="8"/>
  <c r="I35" i="8"/>
  <c r="H26" i="8"/>
  <c r="H27" i="8"/>
  <c r="H28" i="8"/>
  <c r="H29" i="8"/>
  <c r="H30" i="8"/>
  <c r="H31" i="8"/>
  <c r="H32" i="8"/>
  <c r="H33" i="8"/>
  <c r="H34" i="8"/>
  <c r="H35" i="8"/>
  <c r="H25" i="8"/>
  <c r="C24" i="8"/>
  <c r="H16" i="8"/>
  <c r="I16" i="8"/>
  <c r="J16" i="8"/>
  <c r="K16" i="8"/>
  <c r="I15" i="8"/>
  <c r="H15" i="8"/>
  <c r="J15" i="8"/>
  <c r="K15" i="8"/>
  <c r="I14" i="8"/>
  <c r="H14" i="8"/>
  <c r="J14" i="8"/>
  <c r="K14" i="8"/>
  <c r="I13" i="8"/>
  <c r="H13" i="8"/>
  <c r="J13" i="8"/>
  <c r="K13" i="8"/>
  <c r="I12" i="8"/>
  <c r="H12" i="8"/>
  <c r="J12" i="8"/>
  <c r="K12" i="8"/>
  <c r="I11" i="8"/>
  <c r="H11" i="8"/>
  <c r="J11" i="8"/>
  <c r="K11" i="8"/>
  <c r="I10" i="8"/>
  <c r="H10" i="8"/>
  <c r="J10" i="8"/>
  <c r="K10" i="8"/>
  <c r="I9" i="8"/>
  <c r="H9" i="8"/>
  <c r="J9" i="8"/>
  <c r="K9" i="8"/>
  <c r="I8" i="8"/>
  <c r="H8" i="8"/>
  <c r="J8" i="8"/>
  <c r="K8" i="8"/>
  <c r="R19" i="8"/>
</calcChain>
</file>

<file path=xl/sharedStrings.xml><?xml version="1.0" encoding="utf-8"?>
<sst xmlns="http://schemas.openxmlformats.org/spreadsheetml/2006/main" count="644" uniqueCount="93">
  <si>
    <t>MAU</t>
  </si>
  <si>
    <t>RT</t>
  </si>
  <si>
    <t>mean</t>
  </si>
  <si>
    <t>sd</t>
  </si>
  <si>
    <t>rsa</t>
  </si>
  <si>
    <t>%RSA</t>
  </si>
  <si>
    <t>Amlodipine</t>
  </si>
  <si>
    <t>Isoniazid</t>
  </si>
  <si>
    <t>Rifampicin</t>
  </si>
  <si>
    <t>Time</t>
  </si>
  <si>
    <t>Atorvastatin</t>
  </si>
  <si>
    <t>% recovery</t>
  </si>
  <si>
    <t>Atorv</t>
  </si>
  <si>
    <t>F1 - Amlodipine</t>
  </si>
  <si>
    <t>F2 - Atorvastatin</t>
  </si>
  <si>
    <t>F3 - Amlodipine</t>
  </si>
  <si>
    <t>F3 - Atorvastatin</t>
  </si>
  <si>
    <t>F4 - Isoniazid</t>
  </si>
  <si>
    <t>F6 - Isoniazid</t>
  </si>
  <si>
    <t>F6 - Rifampicin</t>
  </si>
  <si>
    <t>Mean</t>
  </si>
  <si>
    <t>Dissolution fasted</t>
  </si>
  <si>
    <t>Dissolution fed</t>
  </si>
  <si>
    <t>F5 - Rifampicin vit c media</t>
  </si>
  <si>
    <t>F5 - Rifampicin vit c sample</t>
  </si>
  <si>
    <t>P value</t>
  </si>
  <si>
    <t>0.022*</t>
  </si>
  <si>
    <t>0.0289*</t>
  </si>
  <si>
    <t>Dataset</t>
  </si>
  <si>
    <t>120 min</t>
  </si>
  <si>
    <t>0.0167*</t>
  </si>
  <si>
    <t>0.0031**</t>
  </si>
  <si>
    <t>y=33.884x - 15.556</t>
  </si>
  <si>
    <t>y=29.953x - 17.045</t>
  </si>
  <si>
    <t>y=22.937x-5.623</t>
  </si>
  <si>
    <t>y=28.462x - 6.1392</t>
  </si>
  <si>
    <t>y=20.75x-4.4282</t>
  </si>
  <si>
    <t>y=22.864x-3.4126</t>
  </si>
  <si>
    <t>y=25.01x - 8.0507</t>
  </si>
  <si>
    <t>y = 31.668x - 3.7091</t>
  </si>
  <si>
    <r>
      <t>V</t>
    </r>
    <r>
      <rPr>
        <b/>
        <vertAlign val="subscript"/>
        <sz val="10"/>
        <rFont val="Arial"/>
        <family val="2"/>
      </rPr>
      <t>r</t>
    </r>
  </si>
  <si>
    <r>
      <t>V</t>
    </r>
    <r>
      <rPr>
        <b/>
        <vertAlign val="subscript"/>
        <sz val="10"/>
        <rFont val="Arial"/>
        <family val="2"/>
      </rPr>
      <t>s</t>
    </r>
  </si>
  <si>
    <t>mcl</t>
  </si>
  <si>
    <t>Conc</t>
  </si>
  <si>
    <t>t</t>
  </si>
  <si>
    <t>µg/ml</t>
  </si>
  <si>
    <t>Σ (Conc)</t>
  </si>
  <si>
    <t>Corrected Ct</t>
  </si>
  <si>
    <t>SLOPE</t>
  </si>
  <si>
    <r>
      <t>V</t>
    </r>
    <r>
      <rPr>
        <vertAlign val="subscript"/>
        <sz val="10"/>
        <rFont val="Arial"/>
        <family val="2"/>
      </rPr>
      <t>r</t>
    </r>
    <r>
      <rPr>
        <sz val="12"/>
        <color theme="1"/>
        <rFont val="Calibri"/>
        <family val="2"/>
        <scheme val="minor"/>
      </rPr>
      <t xml:space="preserve"> is the volume of the receiver (dissolution) vessel (ml)</t>
    </r>
  </si>
  <si>
    <r>
      <t>V</t>
    </r>
    <r>
      <rPr>
        <vertAlign val="subscript"/>
        <sz val="10"/>
        <rFont val="Arial"/>
        <family val="2"/>
      </rPr>
      <t>s</t>
    </r>
    <r>
      <rPr>
        <sz val="12"/>
        <color theme="1"/>
        <rFont val="Calibri"/>
        <family val="2"/>
        <scheme val="minor"/>
      </rPr>
      <t xml:space="preserve"> is the volume sampled (ml)</t>
    </r>
  </si>
  <si>
    <r>
      <t>C</t>
    </r>
    <r>
      <rPr>
        <vertAlign val="subscript"/>
        <sz val="10"/>
        <rFont val="Arial"/>
        <family val="2"/>
      </rPr>
      <t>n</t>
    </r>
    <r>
      <rPr>
        <sz val="12"/>
        <color theme="1"/>
        <rFont val="Calibri"/>
        <family val="2"/>
        <scheme val="minor"/>
      </rPr>
      <t xml:space="preserve"> is the current concentration in the dissolution medium (mg / L)</t>
    </r>
  </si>
  <si>
    <t xml:space="preserve">ΣCm is the summed total of previous concentrations </t>
  </si>
  <si>
    <r>
      <t>M</t>
    </r>
    <r>
      <rPr>
        <vertAlign val="subscript"/>
        <sz val="10"/>
        <rFont val="Arial"/>
        <family val="2"/>
      </rPr>
      <t>t</t>
    </r>
    <r>
      <rPr>
        <sz val="12"/>
        <color theme="1"/>
        <rFont val="Calibri"/>
        <family val="2"/>
        <scheme val="minor"/>
      </rPr>
      <t xml:space="preserve"> is the total drug released at time t (mg)</t>
    </r>
  </si>
  <si>
    <t>y = 13.636x - 1.7384</t>
  </si>
  <si>
    <t>y = 26.07x - 1.8971</t>
  </si>
  <si>
    <t>y = 28.936x + 0.8712</t>
  </si>
  <si>
    <t>y = 33.888x + 7.4548</t>
  </si>
  <si>
    <t>y = 39.754x - 0.0124</t>
  </si>
  <si>
    <t>y = 36.957x - 1.6545</t>
  </si>
  <si>
    <r>
      <t>DD</t>
    </r>
    <r>
      <rPr>
        <b/>
        <u/>
        <sz val="10"/>
        <color indexed="13"/>
        <rFont val="Arial"/>
        <family val="2"/>
      </rPr>
      <t>Solver 1.0</t>
    </r>
  </si>
  <si>
    <t>In-vitro Dissolution Profile Comparison</t>
  </si>
  <si>
    <t>Time Unit</t>
  </si>
  <si>
    <t>Method</t>
  </si>
  <si>
    <t>min</t>
  </si>
  <si>
    <t>Difference factor, f1</t>
  </si>
  <si>
    <t>Analyst</t>
  </si>
  <si>
    <t>Date</t>
  </si>
  <si>
    <t>Badhan, Raj Kumar Singh</t>
  </si>
  <si>
    <t>(min)</t>
  </si>
  <si>
    <t>Ref.1</t>
  </si>
  <si>
    <t>Ref.2</t>
  </si>
  <si>
    <t>Ref.3</t>
  </si>
  <si>
    <t>F(%)</t>
  </si>
  <si>
    <t>SD</t>
  </si>
  <si>
    <t>RSD(%)</t>
  </si>
  <si>
    <t>Test.1</t>
  </si>
  <si>
    <t>Test.2</t>
  </si>
  <si>
    <t>Test.3</t>
  </si>
  <si>
    <t>Difference factor: f1</t>
  </si>
  <si>
    <t>f1</t>
  </si>
  <si>
    <t>Overall Statistics</t>
  </si>
  <si>
    <t>Mean_R vs Individual_T</t>
  </si>
  <si>
    <t>Mean_R vs Mean_T</t>
  </si>
  <si>
    <t>SE</t>
  </si>
  <si>
    <t>Is f1 ∈[ 0,15 ] between Mean_R and Mean_T</t>
  </si>
  <si>
    <t>Similarity of R and T</t>
  </si>
  <si>
    <t>Yes</t>
  </si>
  <si>
    <t>Accept</t>
  </si>
  <si>
    <t>Similarity factor, f2</t>
  </si>
  <si>
    <t>Similarity factor: f2</t>
  </si>
  <si>
    <t>f2</t>
  </si>
  <si>
    <t>Is f2 ∈[50,100] between Mean_R and Mean_T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</si>
</sst>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yyyy\-m\-d"/>
    <numFmt numFmtId="167" formatCode="h:mm:ss;@"/>
    <numFmt numFmtId="168" formatCode="0.00_ 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theme="1"/>
      <name val="Arial"/>
      <family val="2"/>
    </font>
    <font>
      <b/>
      <i/>
      <u/>
      <sz val="10"/>
      <color indexed="13"/>
      <name val="Arial"/>
      <family val="2"/>
    </font>
    <font>
      <b/>
      <u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0" fillId="0" borderId="0" xfId="0" applyNumberFormat="1" applyFont="1"/>
    <xf numFmtId="0" fontId="0" fillId="0" borderId="0" xfId="0" applyFill="1"/>
    <xf numFmtId="0" fontId="0" fillId="0" borderId="0" xfId="0" applyFont="1"/>
    <xf numFmtId="0" fontId="0" fillId="0" borderId="0" xfId="0" applyAlignment="1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left" vertical="center"/>
    </xf>
    <xf numFmtId="0" fontId="16" fillId="3" borderId="0" xfId="0" applyFont="1" applyFill="1"/>
    <xf numFmtId="0" fontId="18" fillId="3" borderId="0" xfId="0" applyFont="1" applyFill="1"/>
    <xf numFmtId="166" fontId="14" fillId="3" borderId="0" xfId="0" applyNumberFormat="1" applyFont="1" applyFill="1" applyAlignment="1">
      <alignment horizontal="left" vertical="center"/>
    </xf>
    <xf numFmtId="167" fontId="14" fillId="3" borderId="0" xfId="0" applyNumberFormat="1" applyFont="1" applyFill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9" fillId="6" borderId="0" xfId="0" applyFont="1" applyFill="1"/>
    <xf numFmtId="0" fontId="15" fillId="4" borderId="4" xfId="0" applyFont="1" applyFill="1" applyBorder="1" applyAlignment="1">
      <alignment horizontal="center" vertical="center"/>
    </xf>
    <xf numFmtId="0" fontId="12" fillId="0" borderId="7" xfId="0" applyFont="1" applyBorder="1"/>
    <xf numFmtId="0" fontId="15" fillId="4" borderId="0" xfId="0" applyFont="1" applyFill="1" applyBorder="1" applyAlignment="1">
      <alignment horizontal="center" vertical="center"/>
    </xf>
    <xf numFmtId="168" fontId="12" fillId="0" borderId="0" xfId="0" applyNumberFormat="1" applyFont="1"/>
    <xf numFmtId="168" fontId="12" fillId="0" borderId="6" xfId="0" applyNumberFormat="1" applyFont="1" applyBorder="1"/>
    <xf numFmtId="168" fontId="20" fillId="0" borderId="0" xfId="0" applyNumberFormat="1" applyFont="1"/>
    <xf numFmtId="168" fontId="20" fillId="0" borderId="6" xfId="0" applyNumberFormat="1" applyFont="1" applyBorder="1"/>
    <xf numFmtId="168" fontId="12" fillId="0" borderId="7" xfId="0" applyNumberFormat="1" applyFont="1" applyBorder="1"/>
    <xf numFmtId="0" fontId="0" fillId="0" borderId="0" xfId="0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right" vertical="center"/>
    </xf>
    <xf numFmtId="0" fontId="12" fillId="0" borderId="6" xfId="0" applyFont="1" applyBorder="1"/>
    <xf numFmtId="0" fontId="12" fillId="0" borderId="6" xfId="0" applyFont="1" applyBorder="1" applyAlignment="1">
      <alignment horizontal="righ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68" fontId="12" fillId="0" borderId="7" xfId="0" applyNumberFormat="1" applyFont="1" applyBorder="1"/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'Amlodipine FASSIF'!$C$42:$C$53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'Amlodipine FASSIF'!$H$42:$H$53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22.3382417527249</c:v>
                </c:pt>
                <c:pt idx="2">
                  <c:v>34.12677986377685</c:v>
                </c:pt>
                <c:pt idx="3">
                  <c:v>43.14650141824577</c:v>
                </c:pt>
                <c:pt idx="4">
                  <c:v>53.20219678416041</c:v>
                </c:pt>
                <c:pt idx="5">
                  <c:v>61.24034680979792</c:v>
                </c:pt>
                <c:pt idx="6">
                  <c:v>83.63514121318106</c:v>
                </c:pt>
                <c:pt idx="7">
                  <c:v>88.5690592922794</c:v>
                </c:pt>
                <c:pt idx="8">
                  <c:v>92.59805177085116</c:v>
                </c:pt>
                <c:pt idx="9">
                  <c:v>94.64024141832921</c:v>
                </c:pt>
                <c:pt idx="10">
                  <c:v>94.89673941775349</c:v>
                </c:pt>
                <c:pt idx="11">
                  <c:v>94.9900976120403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380856"/>
        <c:axId val="-2044080936"/>
      </c:scatterChart>
      <c:valAx>
        <c:axId val="-205638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080936"/>
        <c:crosses val="autoZero"/>
        <c:crossBetween val="midCat"/>
      </c:valAx>
      <c:valAx>
        <c:axId val="-20440809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380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'Atorvas Fessif F1'!$F$9:$F$20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plus>
            <c:minus>
              <c:numRef>
                <c:f>'Atorvas Fessif F1'!$F$9:$F$20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'Atorvas Fessif F1'!$A$9:$A$20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'Atorvas Fessif F1'!$E$9:$E$20</c:f>
              <c:numCache>
                <c:formatCode>0.00_ </c:formatCode>
                <c:ptCount val="12"/>
                <c:pt idx="0">
                  <c:v>0.0</c:v>
                </c:pt>
                <c:pt idx="1">
                  <c:v>26.11612363739529</c:v>
                </c:pt>
                <c:pt idx="2">
                  <c:v>39.01900461856751</c:v>
                </c:pt>
                <c:pt idx="3">
                  <c:v>48.69106642760791</c:v>
                </c:pt>
                <c:pt idx="4">
                  <c:v>56.94586669975635</c:v>
                </c:pt>
                <c:pt idx="5">
                  <c:v>61.62727791120247</c:v>
                </c:pt>
                <c:pt idx="6">
                  <c:v>71.25503897393341</c:v>
                </c:pt>
                <c:pt idx="7">
                  <c:v>72.99109189835266</c:v>
                </c:pt>
                <c:pt idx="8">
                  <c:v>76.14535724924704</c:v>
                </c:pt>
                <c:pt idx="9">
                  <c:v>74.46788684727862</c:v>
                </c:pt>
                <c:pt idx="10">
                  <c:v>74.54635815932113</c:v>
                </c:pt>
                <c:pt idx="11">
                  <c:v>76.93869269673583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'Atorvas Fessif F1'!$F$24:$F$35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plus>
            <c:minus>
              <c:numRef>
                <c:f>'Atorvas Fessif F1'!$F$24:$F$35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'Atorvas Fessif F1'!$A$9:$A$20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'Atorvas Fessif F1'!$E$24:$E$35</c:f>
              <c:numCache>
                <c:formatCode>0.00_ </c:formatCode>
                <c:ptCount val="12"/>
                <c:pt idx="0">
                  <c:v>0.0</c:v>
                </c:pt>
                <c:pt idx="1">
                  <c:v>17.995358478921</c:v>
                </c:pt>
                <c:pt idx="2">
                  <c:v>32.50665082018178</c:v>
                </c:pt>
                <c:pt idx="3">
                  <c:v>42.59702626027163</c:v>
                </c:pt>
                <c:pt idx="4">
                  <c:v>50.20813807244184</c:v>
                </c:pt>
                <c:pt idx="5">
                  <c:v>56.54826160925185</c:v>
                </c:pt>
                <c:pt idx="6">
                  <c:v>79.38867136937107</c:v>
                </c:pt>
                <c:pt idx="7">
                  <c:v>83.42466858705871</c:v>
                </c:pt>
                <c:pt idx="8">
                  <c:v>83.96833991627824</c:v>
                </c:pt>
                <c:pt idx="9">
                  <c:v>84.82978221407974</c:v>
                </c:pt>
                <c:pt idx="10">
                  <c:v>85.89934346452952</c:v>
                </c:pt>
                <c:pt idx="11">
                  <c:v>86.16788096475419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803912"/>
        <c:axId val="-2056798024"/>
      </c:scatterChart>
      <c:valAx>
        <c:axId val="-2056803912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-2056798024"/>
        <c:crossesAt val="0.0"/>
        <c:crossBetween val="midCat"/>
      </c:valAx>
      <c:valAx>
        <c:axId val="-2056798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-2056803912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 Fessif F2'!$F$9:$F$20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plus>
            <c:minus>
              <c:numRef>
                <c:f>'Ator Fessif F2'!$F$9:$F$20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'Ator Fessif F2'!$A$9:$A$20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 Fessif F2'!$E$9:$E$20</c:f>
              <c:numCache>
                <c:formatCode>0.00_ </c:formatCode>
                <c:ptCount val="12"/>
                <c:pt idx="0">
                  <c:v>0.0</c:v>
                </c:pt>
                <c:pt idx="1">
                  <c:v>26.11612363739529</c:v>
                </c:pt>
                <c:pt idx="2">
                  <c:v>39.01900461856751</c:v>
                </c:pt>
                <c:pt idx="3">
                  <c:v>48.69106642760791</c:v>
                </c:pt>
                <c:pt idx="4">
                  <c:v>56.94586669975635</c:v>
                </c:pt>
                <c:pt idx="5">
                  <c:v>61.62727791120247</c:v>
                </c:pt>
                <c:pt idx="6">
                  <c:v>71.25503897393341</c:v>
                </c:pt>
                <c:pt idx="7">
                  <c:v>72.99109189835266</c:v>
                </c:pt>
                <c:pt idx="8">
                  <c:v>76.14535724924704</c:v>
                </c:pt>
                <c:pt idx="9">
                  <c:v>74.46788684727862</c:v>
                </c:pt>
                <c:pt idx="10">
                  <c:v>74.54635815932113</c:v>
                </c:pt>
                <c:pt idx="11">
                  <c:v>76.93869269673583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 Fessif F2'!$F$24:$F$35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plus>
            <c:minus>
              <c:numRef>
                <c:f>'Ator Fessif F2'!$F$24:$F$35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'Ator Fessif F2'!$A$9:$A$20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 Fessif F2'!$E$24:$E$35</c:f>
              <c:numCache>
                <c:formatCode>0.00_ </c:formatCode>
                <c:ptCount val="12"/>
                <c:pt idx="0">
                  <c:v>0.0</c:v>
                </c:pt>
                <c:pt idx="1">
                  <c:v>17.995358478921</c:v>
                </c:pt>
                <c:pt idx="2">
                  <c:v>32.50665082018178</c:v>
                </c:pt>
                <c:pt idx="3">
                  <c:v>42.59702626027163</c:v>
                </c:pt>
                <c:pt idx="4">
                  <c:v>50.20813807244184</c:v>
                </c:pt>
                <c:pt idx="5">
                  <c:v>56.54826160925185</c:v>
                </c:pt>
                <c:pt idx="6">
                  <c:v>79.38867136937107</c:v>
                </c:pt>
                <c:pt idx="7">
                  <c:v>83.42466858705871</c:v>
                </c:pt>
                <c:pt idx="8">
                  <c:v>83.96833991627824</c:v>
                </c:pt>
                <c:pt idx="9">
                  <c:v>84.82978221407974</c:v>
                </c:pt>
                <c:pt idx="10">
                  <c:v>85.89934346452952</c:v>
                </c:pt>
                <c:pt idx="11">
                  <c:v>86.16788096475419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4246440"/>
        <c:axId val="-2043856808"/>
      </c:scatterChart>
      <c:valAx>
        <c:axId val="-2044246440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-2043856808"/>
        <c:crossesAt val="0.0"/>
        <c:crossBetween val="midCat"/>
      </c:valAx>
      <c:valAx>
        <c:axId val="-2043856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-2044246440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'Atorv FESSIF'!$C$42:$C$53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'Atorv FESSIF'!$H$42:$H$53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26.11612363739529</c:v>
                </c:pt>
                <c:pt idx="2">
                  <c:v>39.01900461856751</c:v>
                </c:pt>
                <c:pt idx="3">
                  <c:v>48.69106642760791</c:v>
                </c:pt>
                <c:pt idx="4">
                  <c:v>56.94586669975635</c:v>
                </c:pt>
                <c:pt idx="5">
                  <c:v>61.62727791120247</c:v>
                </c:pt>
                <c:pt idx="6">
                  <c:v>71.25503897393341</c:v>
                </c:pt>
                <c:pt idx="7">
                  <c:v>72.99109189835266</c:v>
                </c:pt>
                <c:pt idx="8">
                  <c:v>76.14535724924704</c:v>
                </c:pt>
                <c:pt idx="9">
                  <c:v>74.46788684727862</c:v>
                </c:pt>
                <c:pt idx="10">
                  <c:v>74.54635815932113</c:v>
                </c:pt>
                <c:pt idx="11">
                  <c:v>76.93869269673583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4245080"/>
        <c:axId val="-2044177112"/>
      </c:scatterChart>
      <c:valAx>
        <c:axId val="-204424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177112"/>
        <c:crosses val="autoZero"/>
        <c:crossBetween val="midCat"/>
      </c:valAx>
      <c:valAx>
        <c:axId val="-20441771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245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 and Atorv FESSIF'!$C$42:$C$53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'Amlod and Atorv FESSIF'!$H$42:$H$53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15.42964570609353</c:v>
                </c:pt>
                <c:pt idx="2">
                  <c:v>28.93579044491246</c:v>
                </c:pt>
                <c:pt idx="3">
                  <c:v>38.6955725388969</c:v>
                </c:pt>
                <c:pt idx="4">
                  <c:v>48.85483709440881</c:v>
                </c:pt>
                <c:pt idx="5">
                  <c:v>52.43118901718407</c:v>
                </c:pt>
                <c:pt idx="6">
                  <c:v>73.73928622193308</c:v>
                </c:pt>
                <c:pt idx="7">
                  <c:v>79.60190601054377</c:v>
                </c:pt>
                <c:pt idx="8">
                  <c:v>79.39727825981405</c:v>
                </c:pt>
                <c:pt idx="9">
                  <c:v>79.89432301340655</c:v>
                </c:pt>
                <c:pt idx="10">
                  <c:v>78.93425420039943</c:v>
                </c:pt>
                <c:pt idx="11">
                  <c:v>79.4322190812757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4151832"/>
        <c:axId val="-2044058472"/>
      </c:scatterChart>
      <c:valAx>
        <c:axId val="-204415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058472"/>
        <c:crosses val="autoZero"/>
        <c:crossBetween val="midCat"/>
      </c:valAx>
      <c:valAx>
        <c:axId val="-204405847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151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 and Atorv FESSIF'!$C$108:$C$119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'Amlod and Atorv FESSIF'!$H$109:$H$119</c:f>
              <c:numCache>
                <c:formatCode>General</c:formatCode>
                <c:ptCount val="11"/>
                <c:pt idx="0">
                  <c:v>17.995358478921</c:v>
                </c:pt>
                <c:pt idx="1">
                  <c:v>32.50665082018178</c:v>
                </c:pt>
                <c:pt idx="2">
                  <c:v>42.59702626027163</c:v>
                </c:pt>
                <c:pt idx="3">
                  <c:v>50.20813807244184</c:v>
                </c:pt>
                <c:pt idx="4">
                  <c:v>56.54826160925185</c:v>
                </c:pt>
                <c:pt idx="5">
                  <c:v>79.38867136937107</c:v>
                </c:pt>
                <c:pt idx="6">
                  <c:v>83.42466858705871</c:v>
                </c:pt>
                <c:pt idx="7">
                  <c:v>83.96833991627824</c:v>
                </c:pt>
                <c:pt idx="8">
                  <c:v>84.82978221407974</c:v>
                </c:pt>
                <c:pt idx="9">
                  <c:v>85.89934346452952</c:v>
                </c:pt>
                <c:pt idx="10">
                  <c:v>86.16788096475419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042216"/>
        <c:axId val="-2043780168"/>
      </c:scatterChart>
      <c:valAx>
        <c:axId val="-205704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3780168"/>
        <c:crosses val="autoZero"/>
        <c:crossBetween val="midCat"/>
      </c:valAx>
      <c:valAx>
        <c:axId val="-20437801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7042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Isoniazid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'Isoniazid FESSIF'!$C$42:$C$53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'Isoniazid FESSIF'!$H$42:$H$53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31.86897607234802</c:v>
                </c:pt>
                <c:pt idx="2">
                  <c:v>53.2325125641417</c:v>
                </c:pt>
                <c:pt idx="3">
                  <c:v>76.61748871963951</c:v>
                </c:pt>
                <c:pt idx="4">
                  <c:v>82.24442490272355</c:v>
                </c:pt>
                <c:pt idx="5">
                  <c:v>87.0132796788903</c:v>
                </c:pt>
                <c:pt idx="6">
                  <c:v>96.67564063134703</c:v>
                </c:pt>
                <c:pt idx="7">
                  <c:v>98.8941795677375</c:v>
                </c:pt>
                <c:pt idx="8">
                  <c:v>99.70143237507442</c:v>
                </c:pt>
                <c:pt idx="9">
                  <c:v>100.1183985974547</c:v>
                </c:pt>
                <c:pt idx="10">
                  <c:v>100.1222290335357</c:v>
                </c:pt>
                <c:pt idx="11">
                  <c:v>99.43061213411051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964392"/>
        <c:axId val="-2091958904"/>
      </c:scatterChart>
      <c:valAx>
        <c:axId val="-209196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1958904"/>
        <c:crosses val="autoZero"/>
        <c:crossBetween val="midCat"/>
      </c:valAx>
      <c:valAx>
        <c:axId val="-2091958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1964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Rifampicin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'Rifampicin FESSIF'!$C$42:$C$53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'Rifampicin FESSIF'!$H$42:$H$53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39.08006498648376</c:v>
                </c:pt>
                <c:pt idx="2">
                  <c:v>59.54529790741706</c:v>
                </c:pt>
                <c:pt idx="3">
                  <c:v>69.8481168854611</c:v>
                </c:pt>
                <c:pt idx="4">
                  <c:v>80.251592055139</c:v>
                </c:pt>
                <c:pt idx="5">
                  <c:v>85.16417281690444</c:v>
                </c:pt>
                <c:pt idx="6">
                  <c:v>95.23322567352481</c:v>
                </c:pt>
                <c:pt idx="7">
                  <c:v>97.75540642352719</c:v>
                </c:pt>
                <c:pt idx="8">
                  <c:v>98.26439327052644</c:v>
                </c:pt>
                <c:pt idx="9">
                  <c:v>97.69563313320931</c:v>
                </c:pt>
                <c:pt idx="10">
                  <c:v>97.10674471284152</c:v>
                </c:pt>
                <c:pt idx="11">
                  <c:v>98.04004335518151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993448"/>
        <c:axId val="-2092011400"/>
      </c:scatterChart>
      <c:valAx>
        <c:axId val="-209199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2011400"/>
        <c:crosses val="autoZero"/>
        <c:crossBetween val="midCat"/>
      </c:valAx>
      <c:valAx>
        <c:axId val="-2092011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1993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Isoniazid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'Iso and rif Fessif'!$C$42:$C$53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'Iso and rif Fessif'!$H$42:$H$53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31.75590537775066</c:v>
                </c:pt>
                <c:pt idx="2">
                  <c:v>51.73245425403577</c:v>
                </c:pt>
                <c:pt idx="3">
                  <c:v>62.45152347651901</c:v>
                </c:pt>
                <c:pt idx="4">
                  <c:v>76.51913007956015</c:v>
                </c:pt>
                <c:pt idx="5">
                  <c:v>92.90538593141677</c:v>
                </c:pt>
                <c:pt idx="6">
                  <c:v>98.4086648782761</c:v>
                </c:pt>
                <c:pt idx="7">
                  <c:v>99.6678854103618</c:v>
                </c:pt>
                <c:pt idx="8">
                  <c:v>101.5177031098294</c:v>
                </c:pt>
                <c:pt idx="9">
                  <c:v>101.4373253387869</c:v>
                </c:pt>
                <c:pt idx="10">
                  <c:v>100.9377281174449</c:v>
                </c:pt>
                <c:pt idx="11">
                  <c:v>100.6063032183674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495688"/>
        <c:axId val="-2056358808"/>
      </c:scatterChart>
      <c:valAx>
        <c:axId val="-2056495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6358808"/>
        <c:crosses val="autoZero"/>
        <c:crossBetween val="midCat"/>
      </c:valAx>
      <c:valAx>
        <c:axId val="-2056358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% Dissolution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6495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Rifampicin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'Iso and rif Fessif'!$C$108:$C$119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'Iso and rif Fessif'!$H$108:$H$119</c:f>
              <c:numCache>
                <c:formatCode>General</c:formatCode>
                <c:ptCount val="12"/>
                <c:pt idx="0">
                  <c:v>0.0</c:v>
                </c:pt>
                <c:pt idx="1">
                  <c:v>32.19538642547057</c:v>
                </c:pt>
                <c:pt idx="2">
                  <c:v>48.78015250776235</c:v>
                </c:pt>
                <c:pt idx="3">
                  <c:v>58.33627295858614</c:v>
                </c:pt>
                <c:pt idx="4">
                  <c:v>65.47077169539953</c:v>
                </c:pt>
                <c:pt idx="5">
                  <c:v>68.8578389052347</c:v>
                </c:pt>
                <c:pt idx="6">
                  <c:v>79.48515317947044</c:v>
                </c:pt>
                <c:pt idx="7">
                  <c:v>83.36657754903136</c:v>
                </c:pt>
                <c:pt idx="8">
                  <c:v>84.87645485022587</c:v>
                </c:pt>
                <c:pt idx="9">
                  <c:v>85.31558552287913</c:v>
                </c:pt>
                <c:pt idx="10">
                  <c:v>83.9985092692175</c:v>
                </c:pt>
                <c:pt idx="11">
                  <c:v>84.55897900311233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041592"/>
        <c:axId val="-2094220008"/>
      </c:scatterChart>
      <c:valAx>
        <c:axId val="-209404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4220008"/>
        <c:crosses val="autoZero"/>
        <c:crossBetween val="midCat"/>
      </c:valAx>
      <c:valAx>
        <c:axId val="-2094220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% Dissolution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4041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'Atorvastatin FASSIF'!$C$42:$C$53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'Atorvastatin FASSIF'!$H$42:$H$53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20.34254306025272</c:v>
                </c:pt>
                <c:pt idx="2">
                  <c:v>32.07175594328954</c:v>
                </c:pt>
                <c:pt idx="3">
                  <c:v>42.2495426270074</c:v>
                </c:pt>
                <c:pt idx="4">
                  <c:v>50.12074027681544</c:v>
                </c:pt>
                <c:pt idx="5">
                  <c:v>55.80641948951867</c:v>
                </c:pt>
                <c:pt idx="6">
                  <c:v>69.4150423315088</c:v>
                </c:pt>
                <c:pt idx="7">
                  <c:v>76.8540653078731</c:v>
                </c:pt>
                <c:pt idx="8">
                  <c:v>76.48115730612624</c:v>
                </c:pt>
                <c:pt idx="9">
                  <c:v>78.29809487611255</c:v>
                </c:pt>
                <c:pt idx="10">
                  <c:v>80.04832100459437</c:v>
                </c:pt>
                <c:pt idx="11">
                  <c:v>78.52715233445834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701496"/>
        <c:axId val="-2056418648"/>
      </c:scatterChart>
      <c:valAx>
        <c:axId val="-2043701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418648"/>
        <c:crosses val="autoZero"/>
        <c:crossBetween val="midCat"/>
      </c:valAx>
      <c:valAx>
        <c:axId val="-20564186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3701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 and Atorv FASSIF'!$C$42:$C$53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'Amlod and Atorv FASSIF'!$H$42:$H$53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27.25983103398049</c:v>
                </c:pt>
                <c:pt idx="2">
                  <c:v>37.94325115083246</c:v>
                </c:pt>
                <c:pt idx="3">
                  <c:v>45.34895443605163</c:v>
                </c:pt>
                <c:pt idx="4">
                  <c:v>57.16308615001168</c:v>
                </c:pt>
                <c:pt idx="5">
                  <c:v>62.23914534360816</c:v>
                </c:pt>
                <c:pt idx="6">
                  <c:v>78.77322820354533</c:v>
                </c:pt>
                <c:pt idx="7">
                  <c:v>86.20881514544074</c:v>
                </c:pt>
                <c:pt idx="8">
                  <c:v>93.56748126645904</c:v>
                </c:pt>
                <c:pt idx="9">
                  <c:v>98.64943617879693</c:v>
                </c:pt>
                <c:pt idx="10">
                  <c:v>99.36593813365148</c:v>
                </c:pt>
                <c:pt idx="11">
                  <c:v>101.1662622048355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482824"/>
        <c:axId val="-2063477096"/>
      </c:scatterChart>
      <c:valAx>
        <c:axId val="-206348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63477096"/>
        <c:crosses val="autoZero"/>
        <c:crossBetween val="midCat"/>
      </c:valAx>
      <c:valAx>
        <c:axId val="-20634770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63482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Atorvastatin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 and Atorv FASSIF'!$C$108:$C$119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'Amlod and Atorv FASSIF'!$H$109:$H$119</c:f>
              <c:numCache>
                <c:formatCode>General</c:formatCode>
                <c:ptCount val="11"/>
                <c:pt idx="0">
                  <c:v>25.35153319840839</c:v>
                </c:pt>
                <c:pt idx="1">
                  <c:v>40.22403024174966</c:v>
                </c:pt>
                <c:pt idx="2">
                  <c:v>50.63151291664905</c:v>
                </c:pt>
                <c:pt idx="3">
                  <c:v>60.73572310510627</c:v>
                </c:pt>
                <c:pt idx="4">
                  <c:v>64.16345299076636</c:v>
                </c:pt>
                <c:pt idx="5">
                  <c:v>79.41144722435427</c:v>
                </c:pt>
                <c:pt idx="6">
                  <c:v>82.69566604565271</c:v>
                </c:pt>
                <c:pt idx="7">
                  <c:v>83.83770300176274</c:v>
                </c:pt>
                <c:pt idx="8">
                  <c:v>89.18935274446865</c:v>
                </c:pt>
                <c:pt idx="9">
                  <c:v>88.1334440675558</c:v>
                </c:pt>
                <c:pt idx="10">
                  <c:v>89.32617736962605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509176"/>
        <c:axId val="-2063503448"/>
      </c:scatterChart>
      <c:valAx>
        <c:axId val="-2063509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63503448"/>
        <c:crosses val="autoZero"/>
        <c:crossBetween val="midCat"/>
      </c:valAx>
      <c:valAx>
        <c:axId val="-20635034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63509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Isoniazid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'Isoniazid FASSIF'!$C$42:$C$53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'Isoniazid FASSIF'!$H$42:$H$53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30.05478666760345</c:v>
                </c:pt>
                <c:pt idx="2">
                  <c:v>48.89102533069165</c:v>
                </c:pt>
                <c:pt idx="3">
                  <c:v>72.47513115963726</c:v>
                </c:pt>
                <c:pt idx="4">
                  <c:v>88.33922329535523</c:v>
                </c:pt>
                <c:pt idx="5">
                  <c:v>94.7692730399279</c:v>
                </c:pt>
                <c:pt idx="6">
                  <c:v>97.32118880887937</c:v>
                </c:pt>
                <c:pt idx="7">
                  <c:v>97.81815510631145</c:v>
                </c:pt>
                <c:pt idx="8">
                  <c:v>99.23570178566455</c:v>
                </c:pt>
                <c:pt idx="9">
                  <c:v>98.43345287785472</c:v>
                </c:pt>
                <c:pt idx="10">
                  <c:v>98.12766803162695</c:v>
                </c:pt>
                <c:pt idx="11">
                  <c:v>98.43560574785693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563064"/>
        <c:axId val="-2063557528"/>
      </c:scatterChart>
      <c:valAx>
        <c:axId val="-2063563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63557528"/>
        <c:crosses val="autoZero"/>
        <c:crossBetween val="midCat"/>
      </c:valAx>
      <c:valAx>
        <c:axId val="-2063557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63563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Rifampicin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'Rif FASSIF'!$C$42:$C$53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'Rif FASSIF'!$H$42:$H$53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32.48813643842508</c:v>
                </c:pt>
                <c:pt idx="2">
                  <c:v>46.70456067708512</c:v>
                </c:pt>
                <c:pt idx="3">
                  <c:v>46.89604956960474</c:v>
                </c:pt>
                <c:pt idx="4">
                  <c:v>50.05540690615658</c:v>
                </c:pt>
                <c:pt idx="5">
                  <c:v>54.82798672591625</c:v>
                </c:pt>
                <c:pt idx="6">
                  <c:v>73.1906831071562</c:v>
                </c:pt>
                <c:pt idx="7">
                  <c:v>78.80107344215617</c:v>
                </c:pt>
                <c:pt idx="8">
                  <c:v>96.95296847540651</c:v>
                </c:pt>
                <c:pt idx="9">
                  <c:v>97.11741058129662</c:v>
                </c:pt>
                <c:pt idx="10">
                  <c:v>100.633105023149</c:v>
                </c:pt>
                <c:pt idx="11">
                  <c:v>99.84592567768327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696856"/>
        <c:axId val="-2092529160"/>
      </c:scatterChart>
      <c:valAx>
        <c:axId val="-209269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2529160"/>
        <c:crosses val="autoZero"/>
        <c:crossBetween val="midCat"/>
      </c:valAx>
      <c:valAx>
        <c:axId val="-2092529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% Released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2696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Isoniazid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'Iso and rif Fassif'!$C$42:$C$53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'Iso and rif Fassif'!$H$42:$H$53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61.79539375505868</c:v>
                </c:pt>
                <c:pt idx="2">
                  <c:v>90.75034412202382</c:v>
                </c:pt>
                <c:pt idx="3">
                  <c:v>99.29715836028174</c:v>
                </c:pt>
                <c:pt idx="4">
                  <c:v>100.1343413193742</c:v>
                </c:pt>
                <c:pt idx="5">
                  <c:v>100.6063245267401</c:v>
                </c:pt>
                <c:pt idx="6">
                  <c:v>100.5414655714233</c:v>
                </c:pt>
                <c:pt idx="7">
                  <c:v>100.5256639752612</c:v>
                </c:pt>
                <c:pt idx="8">
                  <c:v>100.4961951431747</c:v>
                </c:pt>
                <c:pt idx="9">
                  <c:v>100.0809105931662</c:v>
                </c:pt>
                <c:pt idx="10">
                  <c:v>100.6457184815698</c:v>
                </c:pt>
                <c:pt idx="11">
                  <c:v>99.96770694278165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628312"/>
        <c:axId val="-2057214088"/>
      </c:scatterChart>
      <c:valAx>
        <c:axId val="-205662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7214088"/>
        <c:crosses val="autoZero"/>
        <c:crossBetween val="midCat"/>
      </c:valAx>
      <c:valAx>
        <c:axId val="-2057214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% Dissolution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628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Rifampicin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'Iso and rif Fassif'!$C$108:$C$119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'Iso and rif Fassif'!$H$108:$H$119</c:f>
              <c:numCache>
                <c:formatCode>General</c:formatCode>
                <c:ptCount val="12"/>
                <c:pt idx="0">
                  <c:v>0.0</c:v>
                </c:pt>
                <c:pt idx="1">
                  <c:v>32.70719223466037</c:v>
                </c:pt>
                <c:pt idx="2">
                  <c:v>45.68066409965967</c:v>
                </c:pt>
                <c:pt idx="3">
                  <c:v>52.14085739438526</c:v>
                </c:pt>
                <c:pt idx="4">
                  <c:v>64.8369758814065</c:v>
                </c:pt>
                <c:pt idx="5">
                  <c:v>65.27155655531423</c:v>
                </c:pt>
                <c:pt idx="6">
                  <c:v>75.36918641650566</c:v>
                </c:pt>
                <c:pt idx="7">
                  <c:v>82.41177507982913</c:v>
                </c:pt>
                <c:pt idx="8">
                  <c:v>86.25539517194393</c:v>
                </c:pt>
                <c:pt idx="9">
                  <c:v>91.48852146681217</c:v>
                </c:pt>
                <c:pt idx="10">
                  <c:v>90.0992574457949</c:v>
                </c:pt>
                <c:pt idx="11">
                  <c:v>91.91346135103071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4452296"/>
        <c:axId val="-2044446584"/>
      </c:scatterChart>
      <c:valAx>
        <c:axId val="-2044452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min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446584"/>
        <c:crosses val="autoZero"/>
        <c:crossBetween val="midCat"/>
      </c:valAx>
      <c:valAx>
        <c:axId val="-2044446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% Dissolution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452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Amlodipine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'Amlod FESSIF'!$C$42:$C$53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'Amlod FESSIF'!$H$42:$H$53</c:f>
              <c:numCache>
                <c:formatCode>General</c:formatCode>
                <c:ptCount val="12"/>
                <c:pt idx="0">
                  <c:v>0.0</c:v>
                </c:pt>
                <c:pt idx="1">
                  <c:v>31.57182665918875</c:v>
                </c:pt>
                <c:pt idx="2">
                  <c:v>45.89312479695934</c:v>
                </c:pt>
                <c:pt idx="3">
                  <c:v>57.06672085329683</c:v>
                </c:pt>
                <c:pt idx="4">
                  <c:v>67.01087561209143</c:v>
                </c:pt>
                <c:pt idx="5">
                  <c:v>71.61245308638411</c:v>
                </c:pt>
                <c:pt idx="6">
                  <c:v>80.54639364041328</c:v>
                </c:pt>
                <c:pt idx="7">
                  <c:v>81.47136830800359</c:v>
                </c:pt>
                <c:pt idx="8">
                  <c:v>83.9361130644671</c:v>
                </c:pt>
                <c:pt idx="9">
                  <c:v>87.94464231673312</c:v>
                </c:pt>
                <c:pt idx="10">
                  <c:v>87.2101359551255</c:v>
                </c:pt>
                <c:pt idx="11">
                  <c:v>85.20974963957205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4106648"/>
        <c:axId val="-2056815640"/>
      </c:scatterChart>
      <c:valAx>
        <c:axId val="-204410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ug/ml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6815640"/>
        <c:crosses val="autoZero"/>
        <c:crossBetween val="midCat"/>
      </c:valAx>
      <c:valAx>
        <c:axId val="-20568156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Area [mAU*s]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4106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584200</xdr:colOff>
      <xdr:row>33</xdr:row>
      <xdr:rowOff>88900</xdr:rowOff>
    </xdr:from>
    <xdr:to>
      <xdr:col>17</xdr:col>
      <xdr:colOff>698500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647700</xdr:colOff>
      <xdr:row>99</xdr:row>
      <xdr:rowOff>127000</xdr:rowOff>
    </xdr:from>
    <xdr:to>
      <xdr:col>17</xdr:col>
      <xdr:colOff>762000</xdr:colOff>
      <xdr:row>120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584200</xdr:colOff>
      <xdr:row>33</xdr:row>
      <xdr:rowOff>88900</xdr:rowOff>
    </xdr:from>
    <xdr:to>
      <xdr:col>17</xdr:col>
      <xdr:colOff>698500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584200</xdr:colOff>
      <xdr:row>33</xdr:row>
      <xdr:rowOff>88900</xdr:rowOff>
    </xdr:from>
    <xdr:to>
      <xdr:col>17</xdr:col>
      <xdr:colOff>698500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469900</xdr:colOff>
      <xdr:row>20</xdr:row>
      <xdr:rowOff>25400</xdr:rowOff>
    </xdr:from>
    <xdr:to>
      <xdr:col>20</xdr:col>
      <xdr:colOff>342900</xdr:colOff>
      <xdr:row>45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368300</xdr:colOff>
      <xdr:row>98</xdr:row>
      <xdr:rowOff>50800</xdr:rowOff>
    </xdr:from>
    <xdr:to>
      <xdr:col>18</xdr:col>
      <xdr:colOff>482600</xdr:colOff>
      <xdr:row>118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685800</xdr:colOff>
      <xdr:row>99</xdr:row>
      <xdr:rowOff>165100</xdr:rowOff>
    </xdr:from>
    <xdr:to>
      <xdr:col>18</xdr:col>
      <xdr:colOff>800100</xdr:colOff>
      <xdr:row>120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469900</xdr:colOff>
      <xdr:row>20</xdr:row>
      <xdr:rowOff>25400</xdr:rowOff>
    </xdr:from>
    <xdr:to>
      <xdr:col>20</xdr:col>
      <xdr:colOff>342900</xdr:colOff>
      <xdr:row>45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368300</xdr:colOff>
      <xdr:row>98</xdr:row>
      <xdr:rowOff>50800</xdr:rowOff>
    </xdr:from>
    <xdr:to>
      <xdr:col>18</xdr:col>
      <xdr:colOff>482600</xdr:colOff>
      <xdr:row>118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33</xdr:row>
      <xdr:rowOff>165100</xdr:rowOff>
    </xdr:from>
    <xdr:to>
      <xdr:col>18</xdr:col>
      <xdr:colOff>800100</xdr:colOff>
      <xdr:row>54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6350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6350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dennison/Library/Mobile%20Documents/com~apple~CloudDocs/PhD/HPLC%20Dissolu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mlodipine FASSIF"/>
      <sheetName val="Atorvastatin FASSIF"/>
      <sheetName val="Amlod and Atorv FASSIF"/>
      <sheetName val="Isoniazid FASSIF"/>
      <sheetName val="Rif FASSIF vitc in media"/>
      <sheetName val="Rif FASSIF vitc added after"/>
      <sheetName val="Iso and rif Fassif"/>
      <sheetName val="Amlod FESSIF"/>
      <sheetName val="Atorv FESSIF"/>
      <sheetName val="Amlod and Atorv FESSIF"/>
      <sheetName val="Amlod and Atorv FESSIF Repeat"/>
      <sheetName val="Isoniazid FESSIF"/>
      <sheetName val="Rifampicin FESSIF"/>
      <sheetName val="Iso and rif Fessif"/>
      <sheetName val="Iso and rif Fassif repeat"/>
      <sheetName val="Atorv FESSIF Repeat"/>
      <sheetName val="Iso and rif Fessif repeat"/>
      <sheetName val="Iso and rif Fessif repeat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>
            <v>0</v>
          </cell>
          <cell r="H42">
            <v>0</v>
          </cell>
        </row>
        <row r="43">
          <cell r="C43">
            <v>1</v>
          </cell>
          <cell r="H43">
            <v>31.755905377750661</v>
          </cell>
        </row>
        <row r="44">
          <cell r="C44">
            <v>2</v>
          </cell>
          <cell r="H44">
            <v>51.73245425403578</v>
          </cell>
        </row>
        <row r="45">
          <cell r="C45">
            <v>3</v>
          </cell>
          <cell r="H45">
            <v>62.451523476519007</v>
          </cell>
        </row>
        <row r="46">
          <cell r="C46">
            <v>4</v>
          </cell>
          <cell r="H46">
            <v>76.519130079560156</v>
          </cell>
        </row>
        <row r="47">
          <cell r="C47">
            <v>5</v>
          </cell>
          <cell r="H47">
            <v>92.905385931416774</v>
          </cell>
        </row>
        <row r="48">
          <cell r="C48">
            <v>10</v>
          </cell>
          <cell r="H48">
            <v>98.408664878276113</v>
          </cell>
        </row>
        <row r="49">
          <cell r="C49">
            <v>15</v>
          </cell>
          <cell r="H49">
            <v>99.667885410361805</v>
          </cell>
        </row>
        <row r="50">
          <cell r="C50">
            <v>30</v>
          </cell>
          <cell r="H50">
            <v>101.51770310982936</v>
          </cell>
        </row>
        <row r="51">
          <cell r="C51">
            <v>60</v>
          </cell>
          <cell r="H51">
            <v>101.43732533878692</v>
          </cell>
        </row>
        <row r="52">
          <cell r="C52">
            <v>90</v>
          </cell>
          <cell r="H52">
            <v>100.93772811744486</v>
          </cell>
        </row>
        <row r="53">
          <cell r="C53">
            <v>120</v>
          </cell>
          <cell r="H53">
            <v>100.60630321836742</v>
          </cell>
        </row>
        <row r="108">
          <cell r="C108">
            <v>0</v>
          </cell>
          <cell r="H108">
            <v>0</v>
          </cell>
        </row>
        <row r="109">
          <cell r="C109">
            <v>1</v>
          </cell>
          <cell r="H109">
            <v>32.195386425470566</v>
          </cell>
        </row>
        <row r="110">
          <cell r="C110">
            <v>2</v>
          </cell>
          <cell r="H110">
            <v>48.780152507762352</v>
          </cell>
        </row>
        <row r="111">
          <cell r="C111">
            <v>3</v>
          </cell>
          <cell r="H111">
            <v>58.336272958586143</v>
          </cell>
        </row>
        <row r="112">
          <cell r="C112">
            <v>4</v>
          </cell>
          <cell r="H112">
            <v>65.470771695399534</v>
          </cell>
        </row>
        <row r="113">
          <cell r="C113">
            <v>5</v>
          </cell>
          <cell r="H113">
            <v>68.857838905234701</v>
          </cell>
        </row>
        <row r="114">
          <cell r="C114">
            <v>10</v>
          </cell>
          <cell r="H114">
            <v>79.485153179470444</v>
          </cell>
        </row>
        <row r="115">
          <cell r="C115">
            <v>15</v>
          </cell>
          <cell r="H115">
            <v>83.366577549031362</v>
          </cell>
        </row>
        <row r="116">
          <cell r="C116">
            <v>30</v>
          </cell>
          <cell r="H116">
            <v>84.876454850225869</v>
          </cell>
        </row>
        <row r="117">
          <cell r="C117">
            <v>60</v>
          </cell>
          <cell r="H117">
            <v>85.315585522879132</v>
          </cell>
        </row>
        <row r="118">
          <cell r="C118">
            <v>90</v>
          </cell>
          <cell r="H118">
            <v>83.998509269217536</v>
          </cell>
        </row>
        <row r="119">
          <cell r="C119">
            <v>120</v>
          </cell>
          <cell r="H119">
            <v>84.558979003112327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8"/>
  <sheetViews>
    <sheetView workbookViewId="0">
      <selection activeCell="E22" sqref="E22"/>
    </sheetView>
  </sheetViews>
  <sheetFormatPr baseColWidth="10" defaultColWidth="11" defaultRowHeight="15" x14ac:dyDescent="0"/>
  <cols>
    <col min="3" max="3" width="26.1640625" customWidth="1"/>
    <col min="4" max="4" width="13" customWidth="1"/>
    <col min="5" max="5" width="12" customWidth="1"/>
  </cols>
  <sheetData>
    <row r="2" spans="3:11">
      <c r="D2" t="s">
        <v>21</v>
      </c>
      <c r="F2" t="s">
        <v>22</v>
      </c>
      <c r="H2" s="44" t="s">
        <v>25</v>
      </c>
      <c r="I2" s="44"/>
    </row>
    <row r="3" spans="3:11">
      <c r="D3" t="s">
        <v>20</v>
      </c>
      <c r="E3" t="s">
        <v>3</v>
      </c>
      <c r="F3" t="s">
        <v>20</v>
      </c>
      <c r="G3" t="s">
        <v>3</v>
      </c>
      <c r="H3" t="s">
        <v>28</v>
      </c>
      <c r="I3" s="5" t="s">
        <v>29</v>
      </c>
    </row>
    <row r="4" spans="3:11">
      <c r="C4" t="s">
        <v>13</v>
      </c>
      <c r="D4" s="8">
        <f>'Amlodipine FASSIF'!H53</f>
        <v>94.990097612040302</v>
      </c>
      <c r="E4" s="8">
        <f>'Amlodipine FASSIF'!I53</f>
        <v>5.8037517240090652</v>
      </c>
      <c r="F4" s="8"/>
      <c r="G4" s="8"/>
    </row>
    <row r="5" spans="3:11">
      <c r="C5" s="1" t="s">
        <v>14</v>
      </c>
      <c r="D5" s="8">
        <f>'Atorvastatin FASSIF'!H53</f>
        <v>78.527152334458336</v>
      </c>
      <c r="E5" s="8">
        <f>'Atorvastatin FASSIF'!I53</f>
        <v>1.7416405177876166</v>
      </c>
      <c r="F5" s="8" t="e">
        <f>#REF!</f>
        <v>#REF!</v>
      </c>
      <c r="G5" s="8" t="e">
        <f>#REF!</f>
        <v>#REF!</v>
      </c>
      <c r="H5" t="s">
        <v>26</v>
      </c>
      <c r="I5">
        <v>7.2400000000000006E-2</v>
      </c>
    </row>
    <row r="6" spans="3:11">
      <c r="C6" t="s">
        <v>15</v>
      </c>
      <c r="D6" s="8">
        <f>'Amlod and Atorv FASSIF'!H53</f>
        <v>101.16626220483546</v>
      </c>
      <c r="E6" s="8">
        <f>'Amlod and Atorv FASSIF'!I53</f>
        <v>4.6110166994160515</v>
      </c>
      <c r="F6" s="8" t="e">
        <f>#REF!</f>
        <v>#REF!</v>
      </c>
      <c r="G6" s="8" t="e">
        <f>#REF!</f>
        <v>#REF!</v>
      </c>
      <c r="H6" t="s">
        <v>27</v>
      </c>
      <c r="I6" t="s">
        <v>30</v>
      </c>
      <c r="J6" s="2"/>
      <c r="K6" s="2"/>
    </row>
    <row r="7" spans="3:11">
      <c r="C7" t="s">
        <v>16</v>
      </c>
      <c r="D7" s="8">
        <f>'Amlod and Atorv FASSIF'!H119</f>
        <v>89.326177369626052</v>
      </c>
      <c r="E7" s="8">
        <f>'Amlod and Atorv FASSIF'!I119</f>
        <v>8.4131692024960518</v>
      </c>
      <c r="F7" s="8" t="e">
        <f>#REF!</f>
        <v>#REF!</v>
      </c>
      <c r="G7" s="8" t="e">
        <f>#REF!</f>
        <v>#REF!</v>
      </c>
      <c r="H7">
        <v>0.12180000000000001</v>
      </c>
      <c r="I7">
        <v>0.12590000000000001</v>
      </c>
      <c r="J7" s="2"/>
      <c r="K7" s="2"/>
    </row>
    <row r="8" spans="3:11">
      <c r="C8" t="s">
        <v>17</v>
      </c>
      <c r="D8" s="8">
        <f>'Isoniazid FASSIF'!H53</f>
        <v>98.435605747856926</v>
      </c>
      <c r="E8" s="8">
        <f>'Isoniazid FASSIF'!I53</f>
        <v>7.4018814734220113</v>
      </c>
      <c r="F8" s="8">
        <f>'Isoniazid FESSIF'!H51</f>
        <v>100.11839859745469</v>
      </c>
      <c r="G8" s="8">
        <f>'Isoniazid FESSIF'!I51</f>
        <v>2.6942339768092545</v>
      </c>
      <c r="H8">
        <v>7.2099999999999997E-2</v>
      </c>
      <c r="I8" t="s">
        <v>31</v>
      </c>
      <c r="J8" s="2"/>
      <c r="K8" s="2"/>
    </row>
    <row r="9" spans="3:11">
      <c r="C9" t="s">
        <v>23</v>
      </c>
      <c r="D9" s="8">
        <f>'Rif FASSIF'!H53</f>
        <v>99.845925677683269</v>
      </c>
      <c r="E9" s="8">
        <f>'Rif FASSIF'!I53</f>
        <v>10.249517993548737</v>
      </c>
      <c r="F9" s="8"/>
      <c r="G9" s="8"/>
      <c r="J9" s="2"/>
      <c r="K9" s="2"/>
    </row>
    <row r="10" spans="3:11">
      <c r="C10" t="s">
        <v>24</v>
      </c>
      <c r="D10" s="8" t="e">
        <f>#REF!</f>
        <v>#REF!</v>
      </c>
      <c r="E10" s="8" t="e">
        <f>#REF!</f>
        <v>#REF!</v>
      </c>
      <c r="F10" s="8"/>
      <c r="G10" s="8"/>
      <c r="J10" s="2"/>
      <c r="K10" s="2"/>
    </row>
    <row r="11" spans="3:11">
      <c r="C11" t="s">
        <v>18</v>
      </c>
      <c r="D11" s="7"/>
      <c r="E11" s="7"/>
      <c r="F11" s="7"/>
      <c r="G11" s="7"/>
      <c r="J11" s="2"/>
      <c r="K11" s="2"/>
    </row>
    <row r="12" spans="3:11">
      <c r="C12" t="s">
        <v>19</v>
      </c>
    </row>
    <row r="18" spans="5:5">
      <c r="E18" s="3"/>
    </row>
  </sheetData>
  <mergeCells count="1">
    <mergeCell ref="H2:I2"/>
  </mergeCells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H86" sqref="H86"/>
    </sheetView>
  </sheetViews>
  <sheetFormatPr baseColWidth="10" defaultColWidth="8.6640625" defaultRowHeight="12.75" customHeight="1" x14ac:dyDescent="0"/>
  <cols>
    <col min="1" max="16384" width="8.6640625" style="22"/>
  </cols>
  <sheetData>
    <row r="1" spans="1:7" s="23" customFormat="1" ht="12.75" customHeight="1">
      <c r="A1" s="26" t="s">
        <v>60</v>
      </c>
      <c r="C1" s="27" t="s">
        <v>61</v>
      </c>
    </row>
    <row r="2" spans="1:7" s="23" customFormat="1" ht="12.75" customHeight="1"/>
    <row r="3" spans="1:7" s="23" customFormat="1" ht="12.75" customHeight="1">
      <c r="A3" s="24"/>
      <c r="B3" s="25"/>
      <c r="E3" s="24" t="s">
        <v>66</v>
      </c>
      <c r="F3" s="25" t="s">
        <v>68</v>
      </c>
    </row>
    <row r="4" spans="1:7" s="23" customFormat="1" ht="12.75" customHeight="1">
      <c r="A4" s="24" t="s">
        <v>62</v>
      </c>
      <c r="B4" s="25" t="s">
        <v>64</v>
      </c>
      <c r="E4" s="24" t="s">
        <v>67</v>
      </c>
      <c r="F4" s="28">
        <v>42604</v>
      </c>
    </row>
    <row r="5" spans="1:7" s="23" customFormat="1" ht="12.75" customHeight="1">
      <c r="A5" s="24" t="s">
        <v>63</v>
      </c>
      <c r="B5" s="25" t="s">
        <v>89</v>
      </c>
      <c r="E5" s="24" t="s">
        <v>9</v>
      </c>
      <c r="F5" s="29">
        <v>0.54262731481481474</v>
      </c>
    </row>
    <row r="6" spans="1:7" ht="12.75" customHeight="1" thickBot="1"/>
    <row r="7" spans="1:7" ht="12.75" customHeight="1">
      <c r="A7" s="30" t="s">
        <v>9</v>
      </c>
      <c r="B7" s="30" t="s">
        <v>70</v>
      </c>
      <c r="C7" s="30" t="s">
        <v>71</v>
      </c>
      <c r="D7" s="30" t="s">
        <v>72</v>
      </c>
      <c r="E7" s="32"/>
      <c r="F7" s="32"/>
      <c r="G7" s="32"/>
    </row>
    <row r="8" spans="1:7" ht="12.75" customHeight="1">
      <c r="A8" s="31" t="s">
        <v>69</v>
      </c>
      <c r="B8" s="31" t="s">
        <v>73</v>
      </c>
      <c r="C8" s="31" t="s">
        <v>73</v>
      </c>
      <c r="D8" s="31" t="s">
        <v>73</v>
      </c>
      <c r="E8" s="33" t="s">
        <v>20</v>
      </c>
      <c r="F8" s="33" t="s">
        <v>74</v>
      </c>
      <c r="G8" s="33" t="s">
        <v>75</v>
      </c>
    </row>
    <row r="9" spans="1:7" ht="12.75" customHeight="1">
      <c r="A9" s="22">
        <v>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/>
    </row>
    <row r="10" spans="1:7" ht="12.75" customHeight="1">
      <c r="A10" s="22">
        <v>1</v>
      </c>
      <c r="B10" s="39">
        <v>28.763391987605878</v>
      </c>
      <c r="C10" s="39">
        <v>17.895329327337535</v>
      </c>
      <c r="D10" s="39">
        <v>31.689649597242457</v>
      </c>
      <c r="E10" s="39">
        <v>26.11612363739529</v>
      </c>
      <c r="F10" s="39">
        <v>7.2682074967420558</v>
      </c>
      <c r="G10" s="39">
        <v>27.830345719204736</v>
      </c>
    </row>
    <row r="11" spans="1:7" ht="12.75" customHeight="1">
      <c r="A11" s="22">
        <v>2</v>
      </c>
      <c r="B11" s="39">
        <v>25.349229416173308</v>
      </c>
      <c r="C11" s="39">
        <v>48.987397981914953</v>
      </c>
      <c r="D11" s="39">
        <v>42.720386457614254</v>
      </c>
      <c r="E11" s="39">
        <v>39.019004618567507</v>
      </c>
      <c r="F11" s="39">
        <v>12.246057484938671</v>
      </c>
      <c r="G11" s="39">
        <v>31.384853623639813</v>
      </c>
    </row>
    <row r="12" spans="1:7" ht="12.75" customHeight="1">
      <c r="A12" s="22">
        <v>3</v>
      </c>
      <c r="B12" s="39">
        <v>57.540006201334982</v>
      </c>
      <c r="C12" s="39">
        <v>52.414921538005608</v>
      </c>
      <c r="D12" s="39">
        <v>36.118271543483154</v>
      </c>
      <c r="E12" s="39">
        <v>48.691066427607915</v>
      </c>
      <c r="F12" s="39">
        <v>11.185839333741511</v>
      </c>
      <c r="G12" s="39">
        <v>22.973083471836059</v>
      </c>
    </row>
    <row r="13" spans="1:7" ht="12.75" customHeight="1">
      <c r="A13" s="22">
        <v>4</v>
      </c>
      <c r="B13" s="39">
        <v>47.380716347862446</v>
      </c>
      <c r="C13" s="39">
        <v>60.503762146527571</v>
      </c>
      <c r="D13" s="39">
        <v>62.953121604879044</v>
      </c>
      <c r="E13" s="39">
        <v>56.945866699756351</v>
      </c>
      <c r="F13" s="39">
        <v>8.373703862676674</v>
      </c>
      <c r="G13" s="39">
        <v>14.704673662842859</v>
      </c>
    </row>
    <row r="14" spans="1:7" ht="12.75" customHeight="1">
      <c r="A14" s="22">
        <v>5</v>
      </c>
      <c r="B14" s="39">
        <v>51.098798238530662</v>
      </c>
      <c r="C14" s="39">
        <v>65.143289338342797</v>
      </c>
      <c r="D14" s="39">
        <v>68.639746156733949</v>
      </c>
      <c r="E14" s="39">
        <v>61.627277911202469</v>
      </c>
      <c r="F14" s="39">
        <v>9.2840166810554638</v>
      </c>
      <c r="G14" s="39">
        <v>15.064784614424509</v>
      </c>
    </row>
    <row r="15" spans="1:7" ht="12.75" customHeight="1">
      <c r="A15" s="22">
        <v>10</v>
      </c>
      <c r="B15" s="39">
        <v>76.181241108316073</v>
      </c>
      <c r="C15" s="39">
        <v>65.775609074681455</v>
      </c>
      <c r="D15" s="39">
        <v>71.808266738802701</v>
      </c>
      <c r="E15" s="39">
        <v>71.255038973933409</v>
      </c>
      <c r="F15" s="39">
        <v>5.2248292053154648</v>
      </c>
      <c r="G15" s="39">
        <v>7.3325750438882187</v>
      </c>
    </row>
    <row r="16" spans="1:7" ht="12.75" customHeight="1">
      <c r="A16" s="22">
        <v>15</v>
      </c>
      <c r="B16" s="39">
        <v>67.597488846951975</v>
      </c>
      <c r="C16" s="39">
        <v>77.479199475686798</v>
      </c>
      <c r="D16" s="39">
        <v>73.896587372419219</v>
      </c>
      <c r="E16" s="39">
        <v>72.991091898352664</v>
      </c>
      <c r="F16" s="39">
        <v>5.0026985495509271</v>
      </c>
      <c r="G16" s="39">
        <v>6.8538480784993334</v>
      </c>
    </row>
    <row r="17" spans="1:7" ht="12.75" customHeight="1">
      <c r="A17" s="22">
        <v>30</v>
      </c>
      <c r="B17" s="39">
        <v>79.452161302392653</v>
      </c>
      <c r="C17" s="39">
        <v>73.129117034307839</v>
      </c>
      <c r="D17" s="39">
        <v>75.854793411040617</v>
      </c>
      <c r="E17" s="39">
        <v>76.145357249247041</v>
      </c>
      <c r="F17" s="39">
        <v>3.1715205678183755</v>
      </c>
      <c r="G17" s="39">
        <v>4.1650872520527011</v>
      </c>
    </row>
    <row r="18" spans="1:7" ht="12.75" customHeight="1">
      <c r="A18" s="22">
        <v>60</v>
      </c>
      <c r="B18" s="39">
        <v>81.399028648015786</v>
      </c>
      <c r="C18" s="39">
        <v>70.622186586535818</v>
      </c>
      <c r="D18" s="39">
        <v>71.382445307284243</v>
      </c>
      <c r="E18" s="39">
        <v>74.467886847278621</v>
      </c>
      <c r="F18" s="39">
        <v>6.014569255321871</v>
      </c>
      <c r="G18" s="39">
        <v>8.076728788688154</v>
      </c>
    </row>
    <row r="19" spans="1:7" ht="12.75" customHeight="1">
      <c r="A19" s="22">
        <v>90</v>
      </c>
      <c r="B19" s="39">
        <v>70.507068237270644</v>
      </c>
      <c r="C19" s="39">
        <v>71.230972271574743</v>
      </c>
      <c r="D19" s="39">
        <v>81.901033969118004</v>
      </c>
      <c r="E19" s="39">
        <v>74.54635815932113</v>
      </c>
      <c r="F19" s="39">
        <v>6.3796121718431218</v>
      </c>
      <c r="G19" s="39">
        <v>8.5579125920659447</v>
      </c>
    </row>
    <row r="20" spans="1:7" ht="12.75" customHeight="1" thickBot="1">
      <c r="A20" s="34">
        <v>120</v>
      </c>
      <c r="B20" s="40">
        <v>80.686185118768933</v>
      </c>
      <c r="C20" s="40">
        <v>75.828415138999674</v>
      </c>
      <c r="D20" s="40">
        <v>74.301477832438863</v>
      </c>
      <c r="E20" s="40">
        <v>76.938692696735828</v>
      </c>
      <c r="F20" s="40">
        <v>3.3340154430413906</v>
      </c>
      <c r="G20" s="40">
        <v>4.3333403859393087</v>
      </c>
    </row>
    <row r="21" spans="1:7" ht="12.75" customHeight="1" thickBot="1"/>
    <row r="22" spans="1:7" ht="12.75" customHeight="1">
      <c r="A22" s="30" t="s">
        <v>9</v>
      </c>
      <c r="B22" s="30" t="s">
        <v>76</v>
      </c>
      <c r="C22" s="30" t="s">
        <v>77</v>
      </c>
      <c r="D22" s="30" t="s">
        <v>78</v>
      </c>
      <c r="E22" s="32"/>
      <c r="F22" s="32"/>
      <c r="G22" s="32"/>
    </row>
    <row r="23" spans="1:7" ht="12.75" customHeight="1">
      <c r="A23" s="31" t="s">
        <v>69</v>
      </c>
      <c r="B23" s="31" t="s">
        <v>73</v>
      </c>
      <c r="C23" s="31" t="s">
        <v>73</v>
      </c>
      <c r="D23" s="31" t="s">
        <v>73</v>
      </c>
      <c r="E23" s="33" t="s">
        <v>20</v>
      </c>
      <c r="F23" s="33" t="s">
        <v>74</v>
      </c>
      <c r="G23" s="33" t="s">
        <v>75</v>
      </c>
    </row>
    <row r="24" spans="1:7" ht="12.75" customHeight="1">
      <c r="A24" s="22">
        <v>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/>
    </row>
    <row r="25" spans="1:7" ht="12.75" customHeight="1">
      <c r="A25" s="22">
        <v>1</v>
      </c>
      <c r="B25" s="39">
        <v>18.668757607287851</v>
      </c>
      <c r="C25" s="39">
        <v>17.246617804122302</v>
      </c>
      <c r="D25" s="39">
        <v>18.070700025352846</v>
      </c>
      <c r="E25" s="39">
        <v>17.995358478921002</v>
      </c>
      <c r="F25" s="39">
        <v>0.71405718706626964</v>
      </c>
      <c r="G25" s="39">
        <v>3.9680075720785775</v>
      </c>
    </row>
    <row r="26" spans="1:7" ht="12.75" customHeight="1">
      <c r="A26" s="22">
        <v>2</v>
      </c>
      <c r="B26" s="39">
        <v>35.012395362149917</v>
      </c>
      <c r="C26" s="39">
        <v>33.176608385712008</v>
      </c>
      <c r="D26" s="39">
        <v>29.330948712683419</v>
      </c>
      <c r="E26" s="39">
        <v>32.506650820181783</v>
      </c>
      <c r="F26" s="39">
        <v>2.899369131792624</v>
      </c>
      <c r="G26" s="39">
        <v>8.9193105368841881</v>
      </c>
    </row>
    <row r="27" spans="1:7" ht="12.75" customHeight="1">
      <c r="A27" s="22">
        <v>3</v>
      </c>
      <c r="B27" s="39">
        <v>43.493840176116244</v>
      </c>
      <c r="C27" s="39">
        <v>41.754130162200859</v>
      </c>
      <c r="D27" s="39">
        <v>42.543108442497804</v>
      </c>
      <c r="E27" s="39">
        <v>42.597026260271633</v>
      </c>
      <c r="F27" s="39">
        <v>0.8711073880036182</v>
      </c>
      <c r="G27" s="39">
        <v>2.0449957766560374</v>
      </c>
    </row>
    <row r="28" spans="1:7" ht="12.75" customHeight="1">
      <c r="A28" s="22">
        <v>4</v>
      </c>
      <c r="B28" s="39">
        <v>47.982211708885089</v>
      </c>
      <c r="C28" s="39">
        <v>48.51106519811357</v>
      </c>
      <c r="D28" s="39">
        <v>54.131137310326871</v>
      </c>
      <c r="E28" s="39">
        <v>50.208138072441841</v>
      </c>
      <c r="F28" s="39">
        <v>3.4076918535281568</v>
      </c>
      <c r="G28" s="39">
        <v>6.7871305018549668</v>
      </c>
    </row>
    <row r="29" spans="1:7" ht="12.75" customHeight="1">
      <c r="A29" s="22">
        <v>5</v>
      </c>
      <c r="B29" s="39">
        <v>61.108619164686814</v>
      </c>
      <c r="C29" s="39">
        <v>57.100919241433665</v>
      </c>
      <c r="D29" s="39">
        <v>51.435246421635043</v>
      </c>
      <c r="E29" s="39">
        <v>56.548261609251846</v>
      </c>
      <c r="F29" s="39">
        <v>4.8603094449130353</v>
      </c>
      <c r="G29" s="39">
        <v>8.594975878299751</v>
      </c>
    </row>
    <row r="30" spans="1:7" ht="12.75" customHeight="1">
      <c r="A30" s="22">
        <v>10</v>
      </c>
      <c r="B30" s="39">
        <v>79.479968383509387</v>
      </c>
      <c r="C30" s="39">
        <v>81.209927302721013</v>
      </c>
      <c r="D30" s="39">
        <v>77.47611842188283</v>
      </c>
      <c r="E30" s="39">
        <v>79.388671369371067</v>
      </c>
      <c r="F30" s="39">
        <v>1.8685779481331382</v>
      </c>
      <c r="G30" s="39">
        <v>2.3537085529989787</v>
      </c>
    </row>
    <row r="31" spans="1:7" ht="12.75" customHeight="1">
      <c r="A31" s="22">
        <v>15</v>
      </c>
      <c r="B31" s="39">
        <v>81.779505952182916</v>
      </c>
      <c r="C31" s="39">
        <v>87.557889954881091</v>
      </c>
      <c r="D31" s="39">
        <v>80.936609854112135</v>
      </c>
      <c r="E31" s="39">
        <v>83.424668587058719</v>
      </c>
      <c r="F31" s="39">
        <v>3.6041999964767975</v>
      </c>
      <c r="G31" s="39">
        <v>4.3203048421050605</v>
      </c>
    </row>
    <row r="32" spans="1:7" ht="12.75" customHeight="1">
      <c r="A32" s="22">
        <v>30</v>
      </c>
      <c r="B32" s="39">
        <v>89.424650996848669</v>
      </c>
      <c r="C32" s="39">
        <v>72.176398450378969</v>
      </c>
      <c r="D32" s="39">
        <v>90.303970301607094</v>
      </c>
      <c r="E32" s="39">
        <v>83.968339916278239</v>
      </c>
      <c r="F32" s="39">
        <v>10.221580761375723</v>
      </c>
      <c r="G32" s="39">
        <v>12.173136650751088</v>
      </c>
    </row>
    <row r="33" spans="1:7" ht="12.75" customHeight="1">
      <c r="A33" s="22">
        <v>60</v>
      </c>
      <c r="B33" s="39">
        <v>83.737181612418084</v>
      </c>
      <c r="C33" s="39">
        <v>80.091706177720013</v>
      </c>
      <c r="D33" s="39">
        <v>90.660458852101129</v>
      </c>
      <c r="E33" s="39">
        <v>84.829782214079742</v>
      </c>
      <c r="F33" s="39">
        <v>5.3684229834396495</v>
      </c>
      <c r="G33" s="39">
        <v>6.3284648897148976</v>
      </c>
    </row>
    <row r="34" spans="1:7" ht="12.75" customHeight="1">
      <c r="A34" s="22">
        <v>90</v>
      </c>
      <c r="B34" s="39">
        <v>78.975779427943422</v>
      </c>
      <c r="C34" s="39">
        <v>84.047495861520687</v>
      </c>
      <c r="D34" s="39">
        <v>94.674755104124486</v>
      </c>
      <c r="E34" s="39">
        <v>85.899343464529522</v>
      </c>
      <c r="F34" s="39">
        <v>8.0116455225445655</v>
      </c>
      <c r="G34" s="39">
        <v>9.3267831853136567</v>
      </c>
    </row>
    <row r="35" spans="1:7" ht="12.75" customHeight="1" thickBot="1">
      <c r="A35" s="34">
        <v>120</v>
      </c>
      <c r="B35" s="40">
        <v>73.993256831215433</v>
      </c>
      <c r="C35" s="40">
        <v>91.226882735629459</v>
      </c>
      <c r="D35" s="40">
        <v>93.283503327417662</v>
      </c>
      <c r="E35" s="40">
        <v>86.16788096475419</v>
      </c>
      <c r="F35" s="40">
        <v>10.593560622347425</v>
      </c>
      <c r="G35" s="40">
        <v>12.294094393107541</v>
      </c>
    </row>
    <row r="37" spans="1:7" ht="12.75" customHeight="1" thickBot="1">
      <c r="A37" s="35" t="s">
        <v>90</v>
      </c>
      <c r="B37" s="35"/>
    </row>
    <row r="38" spans="1:7" ht="12.75" customHeight="1">
      <c r="A38" s="36" t="s">
        <v>91</v>
      </c>
      <c r="B38" s="36" t="s">
        <v>70</v>
      </c>
      <c r="C38" s="36" t="s">
        <v>71</v>
      </c>
      <c r="D38" s="36" t="s">
        <v>72</v>
      </c>
    </row>
    <row r="39" spans="1:7" ht="12.75" customHeight="1">
      <c r="A39" s="22" t="s">
        <v>76</v>
      </c>
      <c r="B39" s="39">
        <v>52.667811339971202</v>
      </c>
      <c r="C39" s="39">
        <v>50.295767178148395</v>
      </c>
      <c r="D39" s="39">
        <v>51.526277245770061</v>
      </c>
    </row>
    <row r="40" spans="1:7" ht="12.75" customHeight="1">
      <c r="A40" s="22" t="s">
        <v>77</v>
      </c>
      <c r="B40" s="41">
        <v>49.425538033977126</v>
      </c>
      <c r="C40" s="41">
        <v>48.200553180346823</v>
      </c>
      <c r="D40" s="41">
        <v>48.796677072271407</v>
      </c>
    </row>
    <row r="41" spans="1:7" ht="12.75" customHeight="1" thickBot="1">
      <c r="A41" s="34" t="s">
        <v>78</v>
      </c>
      <c r="B41" s="42">
        <v>47.300750808837584</v>
      </c>
      <c r="C41" s="42">
        <v>42.366059724983309</v>
      </c>
      <c r="D41" s="42">
        <v>44.57691643556528</v>
      </c>
    </row>
    <row r="43" spans="1:7" ht="12.75" customHeight="1" thickBot="1">
      <c r="A43" s="35" t="s">
        <v>81</v>
      </c>
      <c r="B43" s="35"/>
    </row>
    <row r="44" spans="1:7" ht="12.75" customHeight="1">
      <c r="A44" s="49"/>
      <c r="B44" s="49" t="s">
        <v>82</v>
      </c>
      <c r="C44" s="49"/>
      <c r="D44" s="49"/>
      <c r="E44" s="49" t="s">
        <v>83</v>
      </c>
      <c r="F44" s="49"/>
    </row>
    <row r="45" spans="1:7" ht="12.75" customHeight="1">
      <c r="A45" s="50"/>
      <c r="B45" s="50" t="s">
        <v>20</v>
      </c>
      <c r="C45" s="50"/>
      <c r="D45" s="38" t="s">
        <v>84</v>
      </c>
      <c r="E45" s="50"/>
      <c r="F45" s="50"/>
    </row>
    <row r="46" spans="1:7" ht="12.75" customHeight="1">
      <c r="A46" s="37" t="s">
        <v>91</v>
      </c>
      <c r="B46" s="51">
        <v>52.380007829142563</v>
      </c>
      <c r="C46" s="51"/>
      <c r="D46" s="43">
        <v>2.8652775085799842</v>
      </c>
      <c r="E46" s="51">
        <v>54.589273034118321</v>
      </c>
      <c r="F46" s="51"/>
    </row>
    <row r="47" spans="1:7" ht="12.75" customHeight="1">
      <c r="A47" s="45" t="s">
        <v>92</v>
      </c>
      <c r="B47" s="45"/>
      <c r="C47" s="45"/>
      <c r="D47" s="45"/>
      <c r="E47" s="46" t="s">
        <v>87</v>
      </c>
      <c r="F47" s="46"/>
    </row>
    <row r="48" spans="1:7" ht="12.75" customHeight="1" thickBot="1">
      <c r="A48" s="47" t="s">
        <v>86</v>
      </c>
      <c r="B48" s="47"/>
      <c r="C48" s="47"/>
      <c r="D48" s="47"/>
      <c r="E48" s="48" t="s">
        <v>88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B1" zoomScale="70" zoomScaleNormal="70" zoomScalePageLayoutView="70" workbookViewId="0">
      <selection activeCell="J68" sqref="J68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12</v>
      </c>
      <c r="O3" s="11">
        <v>900</v>
      </c>
      <c r="P3" s="11">
        <v>5</v>
      </c>
      <c r="Q3" s="20"/>
      <c r="R3" s="20"/>
    </row>
    <row r="4" spans="3:26">
      <c r="O4" s="12" t="s">
        <v>42</v>
      </c>
      <c r="P4" s="12" t="s">
        <v>42</v>
      </c>
      <c r="Q4" s="20"/>
      <c r="R4" s="13"/>
    </row>
    <row r="5" spans="3:26">
      <c r="C5" t="s">
        <v>9</v>
      </c>
      <c r="D5" t="s">
        <v>1</v>
      </c>
      <c r="E5" t="s">
        <v>0</v>
      </c>
      <c r="O5" s="20"/>
      <c r="P5" s="10" t="s">
        <v>43</v>
      </c>
      <c r="Q5" s="20"/>
      <c r="R5" s="20"/>
      <c r="S5" s="20"/>
      <c r="T5" s="20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126.96955</v>
      </c>
      <c r="F8">
        <v>78.369780000000006</v>
      </c>
      <c r="G8">
        <v>140.05518000000001</v>
      </c>
      <c r="H8">
        <f>AVERAGE(E8:G8)</f>
        <v>115.13150333333334</v>
      </c>
      <c r="I8">
        <f>STDEV(E8:G8)</f>
        <v>32.501948479308581</v>
      </c>
      <c r="J8">
        <f>I8/H8</f>
        <v>0.28230282362602038</v>
      </c>
      <c r="K8">
        <f>J8*100</f>
        <v>28.23028236260204</v>
      </c>
      <c r="O8">
        <v>1</v>
      </c>
      <c r="P8" s="14">
        <f t="shared" ref="P8:P18" si="0">E25</f>
        <v>3.4803704305003116</v>
      </c>
      <c r="Q8" s="15">
        <f>P7+Q7</f>
        <v>0</v>
      </c>
      <c r="R8" s="16">
        <f>((900*P8)+(5*Q8))/900</f>
        <v>3.4803704305003116</v>
      </c>
      <c r="S8" s="16"/>
      <c r="T8" s="14">
        <f t="shared" ref="T8:T18" si="1">F25</f>
        <v>2.1653348486078414</v>
      </c>
      <c r="U8" s="15">
        <f>T7+U7</f>
        <v>0</v>
      </c>
      <c r="V8" s="16">
        <f>((900*T8)+(5*U8))/900</f>
        <v>2.1653348486078414</v>
      </c>
      <c r="X8" s="14">
        <f t="shared" ref="X8:X18" si="2">G25</f>
        <v>3.8344476012663371</v>
      </c>
      <c r="Y8" s="15">
        <f>X7+Y7</f>
        <v>0</v>
      </c>
      <c r="Z8" s="16">
        <f t="shared" ref="Z8:Z18" si="3">((900*X8)+(5*Y8))/900</f>
        <v>3.8344476012663371</v>
      </c>
    </row>
    <row r="9" spans="3:26">
      <c r="C9">
        <v>2</v>
      </c>
      <c r="E9">
        <v>110.98753000000001</v>
      </c>
      <c r="F9">
        <v>216.96261999999999</v>
      </c>
      <c r="G9">
        <v>188.59512000000001</v>
      </c>
      <c r="H9">
        <f t="shared" ref="H9:H18" si="4">AVERAGE(E9:G9)</f>
        <v>172.1817566666667</v>
      </c>
      <c r="I9">
        <f t="shared" ref="I9:I16" si="5">STDEV(E9:G9)</f>
        <v>54.860995224850043</v>
      </c>
      <c r="J9">
        <f t="shared" ref="J9:J16" si="6">I9/H9</f>
        <v>0.31862257818090195</v>
      </c>
      <c r="K9">
        <f t="shared" ref="K9:K16" si="7">J9*100</f>
        <v>31.862257818090196</v>
      </c>
      <c r="O9">
        <v>2</v>
      </c>
      <c r="P9" s="14">
        <f t="shared" si="0"/>
        <v>3.047921368076413</v>
      </c>
      <c r="Q9" s="15">
        <f t="shared" ref="Q9:Q18" si="8">P8+Q8</f>
        <v>3.4803704305003116</v>
      </c>
      <c r="R9" s="16">
        <f t="shared" ref="R9:R18" si="9">((900*P9)+(5*Q9))/900</f>
        <v>3.0672567593569702</v>
      </c>
      <c r="S9" s="16"/>
      <c r="T9" s="14">
        <f t="shared" si="1"/>
        <v>5.9154455177638878</v>
      </c>
      <c r="U9" s="15">
        <f t="shared" ref="U9:U18" si="10">T8+U8</f>
        <v>2.1653348486078414</v>
      </c>
      <c r="V9" s="16">
        <f t="shared" ref="V9:V18" si="11">((900*T9)+(5*U9))/900</f>
        <v>5.9274751558117096</v>
      </c>
      <c r="X9" s="14">
        <f t="shared" si="2"/>
        <v>5.1478642746976222</v>
      </c>
      <c r="Y9" s="15">
        <f t="shared" ref="Y9:Y18" si="12">X8+Y8</f>
        <v>3.8344476012663371</v>
      </c>
      <c r="Z9" s="16">
        <f t="shared" si="3"/>
        <v>5.1691667613713239</v>
      </c>
    </row>
    <row r="10" spans="3:26">
      <c r="C10">
        <v>3</v>
      </c>
      <c r="E10">
        <v>254.31236000000001</v>
      </c>
      <c r="F10">
        <v>231.07526999999999</v>
      </c>
      <c r="G10">
        <v>158.01486</v>
      </c>
      <c r="H10">
        <f t="shared" si="4"/>
        <v>214.46749666666665</v>
      </c>
      <c r="I10">
        <f t="shared" si="5"/>
        <v>50.25102713259745</v>
      </c>
      <c r="J10">
        <f t="shared" si="6"/>
        <v>0.23430602731704125</v>
      </c>
      <c r="K10">
        <f t="shared" si="7"/>
        <v>23.430602731704127</v>
      </c>
      <c r="O10">
        <v>3</v>
      </c>
      <c r="P10" s="14">
        <f t="shared" si="0"/>
        <v>6.9260724625916614</v>
      </c>
      <c r="Q10" s="15">
        <f t="shared" si="8"/>
        <v>6.5282917985767241</v>
      </c>
      <c r="R10" s="16">
        <f t="shared" si="9"/>
        <v>6.9623407503615322</v>
      </c>
      <c r="S10" s="16"/>
      <c r="T10" s="14">
        <f t="shared" si="1"/>
        <v>6.2973122818410587</v>
      </c>
      <c r="U10" s="15">
        <f t="shared" si="10"/>
        <v>8.0807803663717301</v>
      </c>
      <c r="V10" s="16">
        <f t="shared" si="11"/>
        <v>6.3422055060986793</v>
      </c>
      <c r="X10" s="14">
        <f t="shared" si="2"/>
        <v>4.3204091241172176</v>
      </c>
      <c r="Y10" s="15">
        <f t="shared" si="12"/>
        <v>8.9823118759639584</v>
      </c>
      <c r="Z10" s="16">
        <f t="shared" si="3"/>
        <v>4.3703108567614617</v>
      </c>
    </row>
    <row r="11" spans="3:26">
      <c r="C11">
        <v>4</v>
      </c>
      <c r="E11">
        <v>207.46003999999999</v>
      </c>
      <c r="F11">
        <v>265.95398</v>
      </c>
      <c r="G11">
        <v>277.12781000000001</v>
      </c>
      <c r="H11">
        <f t="shared" si="4"/>
        <v>250.18061</v>
      </c>
      <c r="I11">
        <f t="shared" si="5"/>
        <v>37.416559770519854</v>
      </c>
      <c r="J11">
        <f t="shared" si="6"/>
        <v>0.14955819226166189</v>
      </c>
      <c r="K11">
        <f t="shared" si="7"/>
        <v>14.95581922616619</v>
      </c>
      <c r="O11">
        <v>4</v>
      </c>
      <c r="P11" s="14">
        <f t="shared" si="0"/>
        <v>5.6583202099737537</v>
      </c>
      <c r="Q11" s="15">
        <f t="shared" si="8"/>
        <v>13.454364261168386</v>
      </c>
      <c r="R11" s="16">
        <f t="shared" si="9"/>
        <v>5.7330666780913555</v>
      </c>
      <c r="S11" s="16"/>
      <c r="T11" s="14">
        <f t="shared" si="1"/>
        <v>7.2410769272397646</v>
      </c>
      <c r="U11" s="15">
        <f t="shared" si="10"/>
        <v>14.378092648212789</v>
      </c>
      <c r="V11" s="16">
        <f t="shared" si="11"/>
        <v>7.3209552197298358</v>
      </c>
      <c r="X11" s="14">
        <f t="shared" si="2"/>
        <v>7.543423708634359</v>
      </c>
      <c r="Y11" s="15">
        <f t="shared" si="12"/>
        <v>13.302721000081176</v>
      </c>
      <c r="Z11" s="16">
        <f t="shared" si="3"/>
        <v>7.617327714190365</v>
      </c>
    </row>
    <row r="12" spans="3:26">
      <c r="C12">
        <v>5</v>
      </c>
      <c r="E12">
        <v>222.9248</v>
      </c>
      <c r="F12" s="4">
        <v>285.21429000000001</v>
      </c>
      <c r="G12" s="3">
        <v>301.00844999999998</v>
      </c>
      <c r="H12">
        <f t="shared" si="4"/>
        <v>269.71584666666666</v>
      </c>
      <c r="I12">
        <f t="shared" si="5"/>
        <v>41.284566228168799</v>
      </c>
      <c r="J12">
        <f t="shared" si="6"/>
        <v>0.15306689146519112</v>
      </c>
      <c r="K12">
        <f t="shared" si="7"/>
        <v>15.306689146519112</v>
      </c>
      <c r="O12">
        <v>5</v>
      </c>
      <c r="P12" s="14">
        <f t="shared" si="0"/>
        <v>6.0767730064669756</v>
      </c>
      <c r="Q12" s="15">
        <f t="shared" si="8"/>
        <v>19.112684471142138</v>
      </c>
      <c r="R12" s="16">
        <f t="shared" si="9"/>
        <v>6.18295458686221</v>
      </c>
      <c r="T12" s="14">
        <f t="shared" si="1"/>
        <v>7.7622315122980758</v>
      </c>
      <c r="U12" s="15">
        <f t="shared" si="10"/>
        <v>21.619169575452553</v>
      </c>
      <c r="V12" s="16">
        <f t="shared" si="11"/>
        <v>7.8823380099394793</v>
      </c>
      <c r="X12" s="14">
        <f t="shared" si="2"/>
        <v>8.1895973699163882</v>
      </c>
      <c r="Y12" s="15">
        <f t="shared" si="12"/>
        <v>20.846144708715535</v>
      </c>
      <c r="Z12" s="16">
        <f t="shared" si="3"/>
        <v>8.3054092849648082</v>
      </c>
    </row>
    <row r="13" spans="3:26">
      <c r="C13">
        <v>10</v>
      </c>
      <c r="E13">
        <v>333.84073000000001</v>
      </c>
      <c r="F13">
        <v>286.44817999999998</v>
      </c>
      <c r="G13" s="1">
        <v>313.49597</v>
      </c>
      <c r="H13">
        <f t="shared" si="4"/>
        <v>311.26162666666664</v>
      </c>
      <c r="I13">
        <f t="shared" si="5"/>
        <v>23.775148085217765</v>
      </c>
      <c r="J13">
        <f t="shared" si="6"/>
        <v>7.6383164670275339E-2</v>
      </c>
      <c r="K13">
        <f t="shared" si="7"/>
        <v>7.6383164670275336</v>
      </c>
      <c r="O13">
        <v>10</v>
      </c>
      <c r="P13" s="14">
        <f t="shared" si="0"/>
        <v>9.0779887436750819</v>
      </c>
      <c r="Q13" s="15">
        <f t="shared" si="8"/>
        <v>25.189457477609114</v>
      </c>
      <c r="R13" s="16">
        <f t="shared" si="9"/>
        <v>9.2179301741062432</v>
      </c>
      <c r="T13" s="14">
        <f t="shared" si="1"/>
        <v>7.795618691993397</v>
      </c>
      <c r="U13" s="15">
        <f t="shared" si="10"/>
        <v>29.381401087750628</v>
      </c>
      <c r="V13" s="16">
        <f t="shared" si="11"/>
        <v>7.9588486980364559</v>
      </c>
      <c r="X13" s="14">
        <f t="shared" si="2"/>
        <v>8.5274905971805062</v>
      </c>
      <c r="Y13" s="15">
        <f t="shared" si="12"/>
        <v>29.035742078631923</v>
      </c>
      <c r="Z13" s="16">
        <f t="shared" si="3"/>
        <v>8.6888002753951277</v>
      </c>
    </row>
    <row r="14" spans="3:26">
      <c r="C14">
        <v>15</v>
      </c>
      <c r="E14">
        <v>293.59206999999998</v>
      </c>
      <c r="F14">
        <v>337.18369000000001</v>
      </c>
      <c r="G14">
        <v>321.08368000000002</v>
      </c>
      <c r="H14">
        <f t="shared" si="4"/>
        <v>317.28647999999998</v>
      </c>
      <c r="I14">
        <f t="shared" si="5"/>
        <v>22.042490318385099</v>
      </c>
      <c r="J14">
        <f t="shared" si="6"/>
        <v>6.9471886474283748E-2</v>
      </c>
      <c r="K14">
        <f t="shared" si="7"/>
        <v>6.9471886474283746</v>
      </c>
      <c r="O14">
        <v>15</v>
      </c>
      <c r="P14" s="14">
        <f t="shared" si="0"/>
        <v>7.9889214492518317</v>
      </c>
      <c r="Q14" s="15">
        <f t="shared" si="8"/>
        <v>34.267446221284196</v>
      </c>
      <c r="R14" s="16">
        <f t="shared" si="9"/>
        <v>8.1792961504811892</v>
      </c>
      <c r="T14" s="14">
        <f t="shared" si="1"/>
        <v>9.1684441377817461</v>
      </c>
      <c r="U14" s="15">
        <f t="shared" si="10"/>
        <v>37.177019779744029</v>
      </c>
      <c r="V14" s="16">
        <f t="shared" si="11"/>
        <v>9.374983136558102</v>
      </c>
      <c r="X14" s="14">
        <f t="shared" si="2"/>
        <v>8.7328024460859908</v>
      </c>
      <c r="Y14" s="15">
        <f t="shared" si="12"/>
        <v>37.563232675812429</v>
      </c>
      <c r="Z14" s="16">
        <f t="shared" si="3"/>
        <v>8.941487072062726</v>
      </c>
    </row>
    <row r="15" spans="3:26">
      <c r="C15">
        <v>30</v>
      </c>
      <c r="E15">
        <v>344.96350000000001</v>
      </c>
      <c r="F15">
        <v>315.84857</v>
      </c>
      <c r="G15">
        <v>328.04739000000001</v>
      </c>
      <c r="H15">
        <f t="shared" si="4"/>
        <v>329.61981999999995</v>
      </c>
      <c r="I15">
        <f t="shared" si="5"/>
        <v>14.621018750583019</v>
      </c>
      <c r="J15">
        <f t="shared" si="6"/>
        <v>4.4357219631340802E-2</v>
      </c>
      <c r="K15">
        <f t="shared" si="7"/>
        <v>4.4357219631340801</v>
      </c>
      <c r="O15">
        <v>30</v>
      </c>
      <c r="P15" s="14">
        <f t="shared" si="0"/>
        <v>9.3789539194198657</v>
      </c>
      <c r="Q15" s="15">
        <f t="shared" si="8"/>
        <v>42.256367670536029</v>
      </c>
      <c r="R15" s="16">
        <f t="shared" si="9"/>
        <v>9.6137115175895111</v>
      </c>
      <c r="T15" s="14">
        <f t="shared" si="1"/>
        <v>8.591148361609438</v>
      </c>
      <c r="U15" s="15">
        <f t="shared" si="10"/>
        <v>46.345463917525777</v>
      </c>
      <c r="V15" s="16">
        <f t="shared" si="11"/>
        <v>8.8486231611512487</v>
      </c>
      <c r="X15" s="14">
        <f t="shared" si="2"/>
        <v>8.9212298076142549</v>
      </c>
      <c r="Y15" s="15">
        <f t="shared" si="12"/>
        <v>46.29603512189842</v>
      </c>
      <c r="Z15" s="16">
        <f t="shared" si="3"/>
        <v>9.1784300027359134</v>
      </c>
    </row>
    <row r="16" spans="3:26">
      <c r="C16">
        <v>60</v>
      </c>
      <c r="E16">
        <v>351.74383999999998</v>
      </c>
      <c r="F16">
        <v>302.87418000000002</v>
      </c>
      <c r="G16">
        <v>306.21627999999998</v>
      </c>
      <c r="H16">
        <f t="shared" si="4"/>
        <v>320.27809999999999</v>
      </c>
      <c r="I16">
        <f t="shared" si="5"/>
        <v>27.301318711981644</v>
      </c>
      <c r="J16">
        <f t="shared" si="6"/>
        <v>8.524253988012806E-2</v>
      </c>
      <c r="K16">
        <f t="shared" si="7"/>
        <v>8.5242539880128056</v>
      </c>
      <c r="O16">
        <v>60</v>
      </c>
      <c r="P16" s="14">
        <f t="shared" si="0"/>
        <v>9.5624195686879325</v>
      </c>
      <c r="Q16" s="15">
        <f t="shared" si="8"/>
        <v>51.635321589955893</v>
      </c>
      <c r="R16" s="16">
        <f t="shared" si="9"/>
        <v>9.8492824664099086</v>
      </c>
      <c r="T16" s="14">
        <f t="shared" si="1"/>
        <v>8.240081175420082</v>
      </c>
      <c r="U16" s="15">
        <f t="shared" si="10"/>
        <v>54.936612279135218</v>
      </c>
      <c r="V16" s="16">
        <f t="shared" si="11"/>
        <v>8.5452845769708343</v>
      </c>
      <c r="X16" s="14">
        <f t="shared" si="2"/>
        <v>8.3305132992396551</v>
      </c>
      <c r="Y16" s="15">
        <f t="shared" si="12"/>
        <v>55.217264929512673</v>
      </c>
      <c r="Z16" s="16">
        <f t="shared" si="3"/>
        <v>8.6372758821813918</v>
      </c>
    </row>
    <row r="17" spans="2:26">
      <c r="C17">
        <v>90</v>
      </c>
      <c r="E17">
        <v>301.07387999999997</v>
      </c>
      <c r="F17">
        <v>303.90472</v>
      </c>
      <c r="G17" s="3">
        <v>351.54288000000003</v>
      </c>
      <c r="H17">
        <f t="shared" si="4"/>
        <v>318.84049333333331</v>
      </c>
      <c r="I17">
        <f>STDEV(E17:G17)</f>
        <v>28.356445194144744</v>
      </c>
      <c r="J17">
        <f>I17/H17</f>
        <v>8.8936147657064882E-2</v>
      </c>
      <c r="K17">
        <f>J17*100</f>
        <v>8.8936147657064879</v>
      </c>
      <c r="O17">
        <v>90</v>
      </c>
      <c r="P17" s="14">
        <f t="shared" si="0"/>
        <v>8.1913678058283939</v>
      </c>
      <c r="Q17" s="15">
        <f t="shared" si="8"/>
        <v>61.197741158643822</v>
      </c>
      <c r="R17" s="16">
        <f t="shared" si="9"/>
        <v>8.5313552567097481</v>
      </c>
      <c r="T17" s="14">
        <f t="shared" si="1"/>
        <v>8.2679660145574587</v>
      </c>
      <c r="U17" s="15">
        <f t="shared" si="10"/>
        <v>63.176693454555299</v>
      </c>
      <c r="V17" s="16">
        <f t="shared" si="11"/>
        <v>8.618947644860544</v>
      </c>
      <c r="X17" s="14">
        <f t="shared" si="2"/>
        <v>9.5569818978813217</v>
      </c>
      <c r="Y17" s="15">
        <f t="shared" si="12"/>
        <v>63.547778228752328</v>
      </c>
      <c r="Z17" s="16">
        <f t="shared" si="3"/>
        <v>9.9100251102632786</v>
      </c>
    </row>
    <row r="18" spans="2:26">
      <c r="C18">
        <v>120</v>
      </c>
      <c r="E18">
        <v>344.911</v>
      </c>
      <c r="F18">
        <v>322.76600000000002</v>
      </c>
      <c r="G18">
        <v>315.59699999999998</v>
      </c>
      <c r="H18">
        <f t="shared" si="4"/>
        <v>327.75799999999998</v>
      </c>
      <c r="I18">
        <f t="shared" ref="I18" si="13">STDEV(E18:G18)</f>
        <v>15.281285842493759</v>
      </c>
      <c r="J18">
        <f t="shared" ref="J18" si="14">I18/H18</f>
        <v>4.6623685287601704E-2</v>
      </c>
      <c r="K18">
        <f t="shared" ref="K18" si="15">J18*100</f>
        <v>4.6623685287601706</v>
      </c>
      <c r="O18">
        <v>120</v>
      </c>
      <c r="P18" s="14">
        <f t="shared" si="0"/>
        <v>9.3775333495684166</v>
      </c>
      <c r="Q18" s="15">
        <f t="shared" si="8"/>
        <v>69.389108964472214</v>
      </c>
      <c r="R18" s="16">
        <f t="shared" si="9"/>
        <v>9.7630283993710414</v>
      </c>
      <c r="T18" s="14">
        <f t="shared" si="1"/>
        <v>8.7783234569905559</v>
      </c>
      <c r="U18" s="15">
        <f t="shared" si="10"/>
        <v>71.444659469112764</v>
      </c>
      <c r="V18" s="16">
        <f t="shared" si="11"/>
        <v>9.1752382318189607</v>
      </c>
      <c r="X18" s="14">
        <f t="shared" si="2"/>
        <v>8.5843412614660277</v>
      </c>
      <c r="Y18" s="15">
        <f t="shared" si="12"/>
        <v>73.10476012663365</v>
      </c>
      <c r="Z18" s="16">
        <f t="shared" si="3"/>
        <v>8.9904788177251032</v>
      </c>
    </row>
    <row r="21" spans="2:26">
      <c r="B21" t="s">
        <v>59</v>
      </c>
    </row>
    <row r="22" spans="2:26">
      <c r="J22" s="5"/>
      <c r="K22" s="5"/>
    </row>
    <row r="23" spans="2:26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2:26">
      <c r="C25">
        <f t="shared" ref="C25:C35" si="16">C8</f>
        <v>1</v>
      </c>
      <c r="E25">
        <f>((E8+1.6545)/36.957)</f>
        <v>3.4803704305003116</v>
      </c>
      <c r="F25">
        <f t="shared" ref="F25:G25" si="17">((F8+1.6545)/36.957)</f>
        <v>2.1653348486078414</v>
      </c>
      <c r="G25">
        <f t="shared" si="17"/>
        <v>3.8344476012663371</v>
      </c>
      <c r="H25">
        <f>AVERAGE(E25:G25)</f>
        <v>3.1600509601248299</v>
      </c>
      <c r="I25">
        <f>STDEV(E25:G25)</f>
        <v>0.8794531071057885</v>
      </c>
    </row>
    <row r="26" spans="2:26">
      <c r="C26">
        <f t="shared" si="16"/>
        <v>2</v>
      </c>
      <c r="E26">
        <f t="shared" ref="E26:G35" si="18">((E9+1.6545)/36.957)</f>
        <v>3.047921368076413</v>
      </c>
      <c r="F26">
        <f t="shared" si="18"/>
        <v>5.9154455177638878</v>
      </c>
      <c r="G26">
        <f t="shared" si="18"/>
        <v>5.1478642746976222</v>
      </c>
      <c r="H26">
        <f t="shared" ref="H26:H35" si="19">AVERAGE(E26:G26)</f>
        <v>4.7037437201793075</v>
      </c>
      <c r="I26">
        <f t="shared" ref="I26:I35" si="20">STDEV(E26:G26)</f>
        <v>1.4844547778458792</v>
      </c>
    </row>
    <row r="27" spans="2:26">
      <c r="C27">
        <f t="shared" si="16"/>
        <v>3</v>
      </c>
      <c r="E27">
        <f t="shared" si="18"/>
        <v>6.9260724625916614</v>
      </c>
      <c r="F27">
        <f t="shared" si="18"/>
        <v>6.2973122818410587</v>
      </c>
      <c r="G27">
        <f t="shared" si="18"/>
        <v>4.3204091241172176</v>
      </c>
      <c r="H27">
        <f t="shared" si="19"/>
        <v>5.8479312895166471</v>
      </c>
      <c r="I27">
        <f t="shared" si="20"/>
        <v>1.3597160790268992</v>
      </c>
    </row>
    <row r="28" spans="2:26">
      <c r="C28">
        <f t="shared" si="16"/>
        <v>4</v>
      </c>
      <c r="E28">
        <f t="shared" si="18"/>
        <v>5.6583202099737537</v>
      </c>
      <c r="F28">
        <f t="shared" si="18"/>
        <v>7.2410769272397646</v>
      </c>
      <c r="G28">
        <f t="shared" si="18"/>
        <v>7.543423708634359</v>
      </c>
      <c r="H28">
        <f t="shared" si="19"/>
        <v>6.8142736152826258</v>
      </c>
      <c r="I28">
        <f t="shared" si="20"/>
        <v>1.0124349858083754</v>
      </c>
    </row>
    <row r="29" spans="2:26">
      <c r="C29">
        <f t="shared" si="16"/>
        <v>5</v>
      </c>
      <c r="E29">
        <f t="shared" si="18"/>
        <v>6.0767730064669756</v>
      </c>
      <c r="F29">
        <f t="shared" si="18"/>
        <v>7.7622315122980758</v>
      </c>
      <c r="G29">
        <f t="shared" si="18"/>
        <v>8.1895973699163882</v>
      </c>
      <c r="H29">
        <f t="shared" si="19"/>
        <v>7.3428672962271468</v>
      </c>
      <c r="I29">
        <f t="shared" si="20"/>
        <v>1.1170973355025691</v>
      </c>
    </row>
    <row r="30" spans="2:26">
      <c r="C30">
        <f t="shared" si="16"/>
        <v>10</v>
      </c>
      <c r="E30">
        <f t="shared" si="18"/>
        <v>9.0779887436750819</v>
      </c>
      <c r="F30">
        <f t="shared" si="18"/>
        <v>7.795618691993397</v>
      </c>
      <c r="G30">
        <f t="shared" si="18"/>
        <v>8.5274905971805062</v>
      </c>
      <c r="H30">
        <f t="shared" si="19"/>
        <v>8.4670326776163289</v>
      </c>
      <c r="I30">
        <f t="shared" si="20"/>
        <v>0.64331921111610157</v>
      </c>
    </row>
    <row r="31" spans="2:26">
      <c r="C31">
        <f t="shared" si="16"/>
        <v>15</v>
      </c>
      <c r="E31">
        <f t="shared" si="18"/>
        <v>7.9889214492518317</v>
      </c>
      <c r="F31">
        <f t="shared" si="18"/>
        <v>9.1684441377817461</v>
      </c>
      <c r="G31">
        <f t="shared" si="18"/>
        <v>8.7328024460859908</v>
      </c>
      <c r="H31">
        <f t="shared" si="19"/>
        <v>8.6300560110398568</v>
      </c>
      <c r="I31">
        <f t="shared" si="20"/>
        <v>0.59643613708864629</v>
      </c>
    </row>
    <row r="32" spans="2:26">
      <c r="C32">
        <f t="shared" si="16"/>
        <v>30</v>
      </c>
      <c r="E32">
        <f t="shared" si="18"/>
        <v>9.3789539194198657</v>
      </c>
      <c r="F32">
        <f t="shared" si="18"/>
        <v>8.591148361609438</v>
      </c>
      <c r="G32">
        <f t="shared" si="18"/>
        <v>8.9212298076142549</v>
      </c>
      <c r="H32">
        <f t="shared" si="19"/>
        <v>8.9637773628811868</v>
      </c>
      <c r="I32">
        <f t="shared" si="20"/>
        <v>0.39562244637235161</v>
      </c>
    </row>
    <row r="33" spans="3:9">
      <c r="C33">
        <f t="shared" si="16"/>
        <v>60</v>
      </c>
      <c r="E33">
        <f t="shared" si="18"/>
        <v>9.5624195686879325</v>
      </c>
      <c r="F33">
        <f t="shared" si="18"/>
        <v>8.240081175420082</v>
      </c>
      <c r="G33">
        <f t="shared" si="18"/>
        <v>8.3305132992396551</v>
      </c>
      <c r="H33">
        <f t="shared" si="19"/>
        <v>8.7110046811158899</v>
      </c>
      <c r="I33">
        <f t="shared" si="20"/>
        <v>0.73873200508649628</v>
      </c>
    </row>
    <row r="34" spans="3:9">
      <c r="C34">
        <f t="shared" si="16"/>
        <v>90</v>
      </c>
      <c r="E34">
        <f t="shared" si="18"/>
        <v>8.1913678058283939</v>
      </c>
      <c r="F34">
        <f t="shared" si="18"/>
        <v>8.2679660145574587</v>
      </c>
      <c r="G34">
        <f t="shared" si="18"/>
        <v>9.5569818978813217</v>
      </c>
      <c r="H34">
        <f t="shared" si="19"/>
        <v>8.6721052394223914</v>
      </c>
      <c r="I34">
        <f t="shared" si="20"/>
        <v>0.76728211689652137</v>
      </c>
    </row>
    <row r="35" spans="3:9">
      <c r="C35">
        <f t="shared" si="16"/>
        <v>120</v>
      </c>
      <c r="E35">
        <f t="shared" si="18"/>
        <v>9.3775333495684166</v>
      </c>
      <c r="F35">
        <f t="shared" si="18"/>
        <v>8.7783234569905559</v>
      </c>
      <c r="G35">
        <f t="shared" si="18"/>
        <v>8.5843412614660277</v>
      </c>
      <c r="H35">
        <f t="shared" si="19"/>
        <v>8.913399356008334</v>
      </c>
      <c r="I35">
        <f t="shared" si="20"/>
        <v>0.41348826588991927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21">C25</f>
        <v>1</v>
      </c>
      <c r="E43">
        <f>(R8/12.1)*100</f>
        <v>28.763391987605878</v>
      </c>
      <c r="F43">
        <f>(V8/12.1)*100</f>
        <v>17.895329327337535</v>
      </c>
      <c r="G43">
        <f>(Z8/12.1)*100</f>
        <v>31.689649597242457</v>
      </c>
      <c r="H43">
        <f>AVERAGE(E43:G43)</f>
        <v>26.11612363739529</v>
      </c>
      <c r="I43">
        <f>STDEV(E43:G43)</f>
        <v>7.2682074967420558</v>
      </c>
    </row>
    <row r="44" spans="3:9">
      <c r="C44">
        <f t="shared" si="21"/>
        <v>2</v>
      </c>
      <c r="E44">
        <f t="shared" ref="E44:E53" si="22">(R9/12.1)*100</f>
        <v>25.349229416173308</v>
      </c>
      <c r="F44">
        <f t="shared" ref="F44:F53" si="23">(V9/12.1)*100</f>
        <v>48.987397981914953</v>
      </c>
      <c r="G44">
        <f t="shared" ref="G44:G52" si="24">(Z9/12.1)*100</f>
        <v>42.720386457614254</v>
      </c>
      <c r="H44">
        <f t="shared" ref="H44:H53" si="25">AVERAGE(E44:G44)</f>
        <v>39.019004618567507</v>
      </c>
      <c r="I44">
        <f t="shared" ref="I44:I53" si="26">STDEV(E44:G44)</f>
        <v>12.246057484938671</v>
      </c>
    </row>
    <row r="45" spans="3:9">
      <c r="C45">
        <f t="shared" si="21"/>
        <v>3</v>
      </c>
      <c r="E45">
        <f t="shared" si="22"/>
        <v>57.540006201334982</v>
      </c>
      <c r="F45">
        <f t="shared" si="23"/>
        <v>52.414921538005608</v>
      </c>
      <c r="G45">
        <f t="shared" si="24"/>
        <v>36.118271543483154</v>
      </c>
      <c r="H45">
        <f t="shared" si="25"/>
        <v>48.691066427607915</v>
      </c>
      <c r="I45">
        <f t="shared" si="26"/>
        <v>11.185839333741511</v>
      </c>
    </row>
    <row r="46" spans="3:9">
      <c r="C46">
        <f t="shared" si="21"/>
        <v>4</v>
      </c>
      <c r="E46">
        <f t="shared" si="22"/>
        <v>47.380716347862446</v>
      </c>
      <c r="F46">
        <f t="shared" si="23"/>
        <v>60.503762146527571</v>
      </c>
      <c r="G46">
        <f t="shared" si="24"/>
        <v>62.953121604879044</v>
      </c>
      <c r="H46">
        <f t="shared" si="25"/>
        <v>56.945866699756351</v>
      </c>
      <c r="I46">
        <f t="shared" si="26"/>
        <v>8.373703862676674</v>
      </c>
    </row>
    <row r="47" spans="3:9">
      <c r="C47">
        <f t="shared" si="21"/>
        <v>5</v>
      </c>
      <c r="E47">
        <f t="shared" si="22"/>
        <v>51.098798238530662</v>
      </c>
      <c r="F47">
        <f t="shared" si="23"/>
        <v>65.143289338342797</v>
      </c>
      <c r="G47">
        <f t="shared" si="24"/>
        <v>68.639746156733949</v>
      </c>
      <c r="H47">
        <f t="shared" si="25"/>
        <v>61.627277911202469</v>
      </c>
      <c r="I47">
        <f t="shared" si="26"/>
        <v>9.2840166810554638</v>
      </c>
    </row>
    <row r="48" spans="3:9">
      <c r="C48">
        <f t="shared" si="21"/>
        <v>10</v>
      </c>
      <c r="E48">
        <f t="shared" si="22"/>
        <v>76.181241108316073</v>
      </c>
      <c r="F48">
        <f t="shared" si="23"/>
        <v>65.775609074681455</v>
      </c>
      <c r="G48">
        <f t="shared" si="24"/>
        <v>71.808266738802701</v>
      </c>
      <c r="H48">
        <f t="shared" si="25"/>
        <v>71.255038973933409</v>
      </c>
      <c r="I48">
        <f t="shared" si="26"/>
        <v>5.2248292053154648</v>
      </c>
    </row>
    <row r="49" spans="3:9">
      <c r="C49">
        <f t="shared" si="21"/>
        <v>15</v>
      </c>
      <c r="E49">
        <f t="shared" si="22"/>
        <v>67.597488846951975</v>
      </c>
      <c r="F49">
        <f t="shared" si="23"/>
        <v>77.479199475686798</v>
      </c>
      <c r="G49">
        <f t="shared" si="24"/>
        <v>73.896587372419219</v>
      </c>
      <c r="H49">
        <f t="shared" si="25"/>
        <v>72.991091898352664</v>
      </c>
      <c r="I49">
        <f t="shared" si="26"/>
        <v>5.0026985495509271</v>
      </c>
    </row>
    <row r="50" spans="3:9">
      <c r="C50">
        <f t="shared" si="21"/>
        <v>30</v>
      </c>
      <c r="E50">
        <f t="shared" si="22"/>
        <v>79.452161302392653</v>
      </c>
      <c r="F50">
        <f t="shared" si="23"/>
        <v>73.129117034307839</v>
      </c>
      <c r="G50">
        <f t="shared" si="24"/>
        <v>75.854793411040617</v>
      </c>
      <c r="H50">
        <f t="shared" si="25"/>
        <v>76.145357249247041</v>
      </c>
      <c r="I50">
        <f t="shared" si="26"/>
        <v>3.1715205678183755</v>
      </c>
    </row>
    <row r="51" spans="3:9">
      <c r="C51">
        <f t="shared" si="21"/>
        <v>60</v>
      </c>
      <c r="E51">
        <f t="shared" si="22"/>
        <v>81.399028648015786</v>
      </c>
      <c r="F51">
        <f t="shared" si="23"/>
        <v>70.622186586535818</v>
      </c>
      <c r="G51">
        <f t="shared" si="24"/>
        <v>71.382445307284243</v>
      </c>
      <c r="H51">
        <f t="shared" si="25"/>
        <v>74.467886847278621</v>
      </c>
      <c r="I51">
        <f t="shared" si="26"/>
        <v>6.014569255321871</v>
      </c>
    </row>
    <row r="52" spans="3:9">
      <c r="C52">
        <f t="shared" si="21"/>
        <v>90</v>
      </c>
      <c r="E52">
        <f t="shared" si="22"/>
        <v>70.507068237270644</v>
      </c>
      <c r="F52">
        <f t="shared" si="23"/>
        <v>71.230972271574743</v>
      </c>
      <c r="G52">
        <f t="shared" si="24"/>
        <v>81.901033969118004</v>
      </c>
      <c r="H52">
        <f t="shared" si="25"/>
        <v>74.54635815932113</v>
      </c>
      <c r="I52">
        <f t="shared" si="26"/>
        <v>6.3796121718431218</v>
      </c>
    </row>
    <row r="53" spans="3:9">
      <c r="C53">
        <f t="shared" si="21"/>
        <v>120</v>
      </c>
      <c r="E53">
        <f t="shared" si="22"/>
        <v>80.686185118768933</v>
      </c>
      <c r="F53">
        <f t="shared" si="23"/>
        <v>75.828415138999674</v>
      </c>
      <c r="G53">
        <f>(Z18/12.1)*100</f>
        <v>74.301477832438863</v>
      </c>
      <c r="H53">
        <f t="shared" si="25"/>
        <v>76.938692696735828</v>
      </c>
      <c r="I53">
        <f t="shared" si="26"/>
        <v>3.3340154430413906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19"/>
  <sheetViews>
    <sheetView topLeftCell="A63" zoomScale="70" zoomScaleNormal="70" zoomScalePageLayoutView="70" workbookViewId="0">
      <selection activeCell="E119" sqref="E119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6</v>
      </c>
      <c r="O3" s="11">
        <v>900</v>
      </c>
      <c r="P3" s="11">
        <v>5</v>
      </c>
      <c r="Q3" s="18"/>
      <c r="R3" s="18"/>
    </row>
    <row r="4" spans="3:26">
      <c r="O4" s="12" t="s">
        <v>42</v>
      </c>
      <c r="P4" s="12" t="s">
        <v>42</v>
      </c>
      <c r="Q4" s="18"/>
      <c r="R4" s="13"/>
    </row>
    <row r="5" spans="3:26">
      <c r="C5" t="s">
        <v>9</v>
      </c>
      <c r="D5" t="s">
        <v>1</v>
      </c>
      <c r="E5" t="s">
        <v>0</v>
      </c>
      <c r="O5" s="18"/>
      <c r="P5" s="10" t="s">
        <v>43</v>
      </c>
      <c r="Q5" s="18"/>
      <c r="R5" s="18"/>
      <c r="S5" s="18"/>
      <c r="T5" s="18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28.7</v>
      </c>
      <c r="F8">
        <v>26.5</v>
      </c>
      <c r="G8">
        <v>32.270000000000003</v>
      </c>
      <c r="H8">
        <f>AVERAGE(E8:G8)</f>
        <v>29.156666666666666</v>
      </c>
      <c r="I8">
        <f>STDEV(E8:G8)</f>
        <v>2.9119809981065026</v>
      </c>
      <c r="J8">
        <f>I8/H8</f>
        <v>9.9873590880524846E-2</v>
      </c>
      <c r="K8">
        <f>J8*100</f>
        <v>9.9873590880524841</v>
      </c>
      <c r="O8">
        <v>1</v>
      </c>
      <c r="P8" s="14">
        <f t="shared" ref="P8:P18" si="0">E25</f>
        <v>1.173651706942846</v>
      </c>
      <c r="Q8" s="15">
        <f>P7+Q7</f>
        <v>0</v>
      </c>
      <c r="R8" s="16">
        <f>((900*P8)+(5*Q8))/900</f>
        <v>1.1736517069428458</v>
      </c>
      <c r="S8" s="16"/>
      <c r="T8" s="14">
        <f t="shared" ref="T8:T18" si="1">F25</f>
        <v>1.0892635212888377</v>
      </c>
      <c r="U8" s="15">
        <f>T7+U7</f>
        <v>0</v>
      </c>
      <c r="V8" s="16">
        <f>((900*T8)+(5*U8))/900</f>
        <v>1.0892635212888377</v>
      </c>
      <c r="X8" s="14">
        <f t="shared" ref="X8:X18" si="2">G25</f>
        <v>1.3105907172995783</v>
      </c>
      <c r="Y8" s="15">
        <f>X7+Y7</f>
        <v>0</v>
      </c>
      <c r="Z8" s="16">
        <f t="shared" ref="Z8:Z18" si="3">((900*X8)+(5*Y8))/900</f>
        <v>1.3105907172995783</v>
      </c>
    </row>
    <row r="9" spans="3:26">
      <c r="C9">
        <v>2</v>
      </c>
      <c r="E9">
        <v>62.5</v>
      </c>
      <c r="F9" s="3">
        <v>59.36</v>
      </c>
      <c r="G9" s="3">
        <v>46.64</v>
      </c>
      <c r="H9">
        <f t="shared" ref="H9:H18" si="4">AVERAGE(E9:G9)</f>
        <v>56.166666666666664</v>
      </c>
      <c r="I9">
        <f t="shared" ref="I9:I16" si="5">STDEV(E9:G9)</f>
        <v>8.3983887343545227</v>
      </c>
      <c r="J9">
        <f t="shared" ref="J9:J16" si="6">I9/H9</f>
        <v>0.14952620892025856</v>
      </c>
      <c r="K9">
        <f t="shared" ref="K9:K16" si="7">J9*100</f>
        <v>14.952620892025855</v>
      </c>
      <c r="O9">
        <v>2</v>
      </c>
      <c r="P9" s="14">
        <f t="shared" si="0"/>
        <v>2.4701611047180667</v>
      </c>
      <c r="Q9" s="15">
        <f t="shared" ref="Q9:Q18" si="8">P8+Q8</f>
        <v>1.173651706942846</v>
      </c>
      <c r="R9" s="16">
        <f t="shared" ref="R9:R18" si="9">((900*P9)+(5*Q9))/900</f>
        <v>2.4766813919788602</v>
      </c>
      <c r="S9" s="16"/>
      <c r="T9" s="14">
        <f t="shared" si="1"/>
        <v>2.3497161488300731</v>
      </c>
      <c r="U9" s="15">
        <f t="shared" ref="U9:U18" si="10">T8+U8</f>
        <v>1.0892635212888377</v>
      </c>
      <c r="V9" s="16">
        <f t="shared" ref="V9:V18" si="11">((900*T9)+(5*U9))/900</f>
        <v>2.3557676128372336</v>
      </c>
      <c r="X9" s="14">
        <f t="shared" si="2"/>
        <v>1.8617990026850788</v>
      </c>
      <c r="Y9" s="15">
        <f t="shared" ref="Y9:Y18" si="12">X8+Y8</f>
        <v>1.3105907172995783</v>
      </c>
      <c r="Z9" s="16">
        <f t="shared" si="3"/>
        <v>1.8690800622256318</v>
      </c>
    </row>
    <row r="10" spans="3:26">
      <c r="C10">
        <v>3</v>
      </c>
      <c r="E10">
        <v>66.05</v>
      </c>
      <c r="F10" s="3">
        <v>79.459999999999994</v>
      </c>
      <c r="G10" s="3">
        <v>80.95</v>
      </c>
      <c r="H10">
        <f t="shared" si="4"/>
        <v>75.486666666666665</v>
      </c>
      <c r="I10">
        <f t="shared" si="5"/>
        <v>8.206280115456293</v>
      </c>
      <c r="J10">
        <f t="shared" si="6"/>
        <v>0.1087116503858027</v>
      </c>
      <c r="K10">
        <f t="shared" si="7"/>
        <v>10.871165038580271</v>
      </c>
      <c r="O10">
        <v>3</v>
      </c>
      <c r="P10" s="14">
        <f t="shared" si="0"/>
        <v>2.6063329497506711</v>
      </c>
      <c r="Q10" s="15">
        <f t="shared" si="8"/>
        <v>3.6438128116609128</v>
      </c>
      <c r="R10" s="16">
        <f t="shared" si="9"/>
        <v>2.6265763542598983</v>
      </c>
      <c r="S10" s="16"/>
      <c r="T10" s="14">
        <f t="shared" si="1"/>
        <v>3.1207172995780588</v>
      </c>
      <c r="U10" s="15">
        <f t="shared" si="10"/>
        <v>3.4389796701189108</v>
      </c>
      <c r="V10" s="16">
        <f t="shared" si="11"/>
        <v>3.1398227421898306</v>
      </c>
      <c r="X10" s="14">
        <f t="shared" si="2"/>
        <v>3.1778711162255466</v>
      </c>
      <c r="Y10" s="15">
        <f t="shared" si="12"/>
        <v>3.1723897199846571</v>
      </c>
      <c r="Z10" s="16">
        <f t="shared" si="3"/>
        <v>3.1954955035587949</v>
      </c>
    </row>
    <row r="11" spans="3:26">
      <c r="C11">
        <v>4</v>
      </c>
      <c r="E11">
        <v>90.7</v>
      </c>
      <c r="F11" s="3">
        <v>98.55</v>
      </c>
      <c r="G11" s="3">
        <v>97.26</v>
      </c>
      <c r="H11">
        <f t="shared" si="4"/>
        <v>95.50333333333333</v>
      </c>
      <c r="I11">
        <f t="shared" si="5"/>
        <v>4.2095169952541251</v>
      </c>
      <c r="J11">
        <f t="shared" si="6"/>
        <v>4.4077173521909797E-2</v>
      </c>
      <c r="K11">
        <f t="shared" si="7"/>
        <v>4.4077173521909794</v>
      </c>
      <c r="O11">
        <v>4</v>
      </c>
      <c r="P11" s="14">
        <f t="shared" si="0"/>
        <v>3.5518642117376293</v>
      </c>
      <c r="Q11" s="15">
        <f t="shared" si="8"/>
        <v>6.2501457614115843</v>
      </c>
      <c r="R11" s="16">
        <f t="shared" si="9"/>
        <v>3.5865872437454716</v>
      </c>
      <c r="S11" s="16"/>
      <c r="T11" s="14">
        <f t="shared" si="1"/>
        <v>3.8529766014576139</v>
      </c>
      <c r="U11" s="15">
        <f t="shared" si="10"/>
        <v>6.5596969696969696</v>
      </c>
      <c r="V11" s="16">
        <f t="shared" si="11"/>
        <v>3.8894193624003748</v>
      </c>
      <c r="X11" s="14">
        <f t="shared" si="2"/>
        <v>3.8034944380514002</v>
      </c>
      <c r="Y11" s="15">
        <f t="shared" si="12"/>
        <v>6.3502608362102038</v>
      </c>
      <c r="Z11" s="16">
        <f t="shared" si="3"/>
        <v>3.8387736649192346</v>
      </c>
    </row>
    <row r="12" spans="3:26">
      <c r="C12">
        <v>5</v>
      </c>
      <c r="E12">
        <v>110.5</v>
      </c>
      <c r="F12" s="3">
        <v>99</v>
      </c>
      <c r="G12" s="3">
        <v>96.98</v>
      </c>
      <c r="H12">
        <f t="shared" si="4"/>
        <v>102.16000000000001</v>
      </c>
      <c r="I12">
        <f t="shared" si="5"/>
        <v>7.2929280813675916</v>
      </c>
      <c r="J12">
        <f t="shared" si="6"/>
        <v>7.138731481369999E-2</v>
      </c>
      <c r="K12">
        <f t="shared" si="7"/>
        <v>7.1387314813699989</v>
      </c>
      <c r="O12">
        <v>5</v>
      </c>
      <c r="P12" s="14">
        <f t="shared" si="0"/>
        <v>4.3113578826237049</v>
      </c>
      <c r="Q12" s="15">
        <f t="shared" si="8"/>
        <v>9.8020099731492145</v>
      </c>
      <c r="R12" s="16">
        <f t="shared" si="9"/>
        <v>4.3658134935856445</v>
      </c>
      <c r="T12" s="14">
        <f t="shared" si="1"/>
        <v>3.8702378212504791</v>
      </c>
      <c r="U12" s="15">
        <f t="shared" si="10"/>
        <v>10.412673571154583</v>
      </c>
      <c r="V12" s="16">
        <f t="shared" si="11"/>
        <v>3.9280860077568933</v>
      </c>
      <c r="X12" s="14">
        <f t="shared" si="2"/>
        <v>3.7927541235136171</v>
      </c>
      <c r="Y12" s="15">
        <f t="shared" si="12"/>
        <v>10.153755274261604</v>
      </c>
      <c r="Z12" s="16">
        <f t="shared" si="3"/>
        <v>3.8491638750372927</v>
      </c>
    </row>
    <row r="13" spans="3:26">
      <c r="C13">
        <v>10</v>
      </c>
      <c r="E13">
        <v>161.69999999999999</v>
      </c>
      <c r="F13" s="3">
        <v>140.80000000000001</v>
      </c>
      <c r="G13" s="1">
        <v>130.9</v>
      </c>
      <c r="H13">
        <f t="shared" si="4"/>
        <v>144.46666666666667</v>
      </c>
      <c r="I13">
        <f t="shared" si="5"/>
        <v>15.723973204420473</v>
      </c>
      <c r="J13">
        <f t="shared" si="6"/>
        <v>0.10884153117965255</v>
      </c>
      <c r="K13">
        <f t="shared" si="7"/>
        <v>10.884153117965255</v>
      </c>
      <c r="O13">
        <v>10</v>
      </c>
      <c r="P13" s="14">
        <f t="shared" si="0"/>
        <v>6.2753011123897195</v>
      </c>
      <c r="Q13" s="15">
        <f t="shared" si="8"/>
        <v>14.113367855772919</v>
      </c>
      <c r="R13" s="16">
        <f t="shared" si="9"/>
        <v>6.3537087115884585</v>
      </c>
      <c r="T13" s="14">
        <f t="shared" si="1"/>
        <v>5.4736133486766398</v>
      </c>
      <c r="U13" s="15">
        <f t="shared" si="10"/>
        <v>14.282911392405062</v>
      </c>
      <c r="V13" s="16">
        <f t="shared" si="11"/>
        <v>5.5529628564122229</v>
      </c>
      <c r="X13" s="14">
        <f t="shared" si="2"/>
        <v>5.0938665132336016</v>
      </c>
      <c r="Y13" s="15">
        <f t="shared" si="12"/>
        <v>13.946509397775221</v>
      </c>
      <c r="Z13" s="16">
        <f t="shared" si="3"/>
        <v>5.1713471209990196</v>
      </c>
    </row>
    <row r="14" spans="3:26">
      <c r="C14">
        <v>15</v>
      </c>
      <c r="E14">
        <v>166.1</v>
      </c>
      <c r="F14" s="3">
        <v>162.858</v>
      </c>
      <c r="G14" s="3">
        <v>137.4</v>
      </c>
      <c r="H14">
        <f t="shared" si="4"/>
        <v>155.45266666666666</v>
      </c>
      <c r="I14">
        <f t="shared" si="5"/>
        <v>15.717879034186934</v>
      </c>
      <c r="J14">
        <f t="shared" si="6"/>
        <v>0.10111038537467097</v>
      </c>
      <c r="K14">
        <f t="shared" si="7"/>
        <v>10.111038537467097</v>
      </c>
      <c r="O14">
        <v>15</v>
      </c>
      <c r="P14" s="14">
        <f t="shared" si="0"/>
        <v>6.4440774836977361</v>
      </c>
      <c r="Q14" s="15">
        <f t="shared" si="8"/>
        <v>20.388668968162641</v>
      </c>
      <c r="R14" s="16">
        <f t="shared" si="9"/>
        <v>6.5573478668541956</v>
      </c>
      <c r="T14" s="14">
        <f t="shared" si="1"/>
        <v>6.3197199846566932</v>
      </c>
      <c r="U14" s="15">
        <f t="shared" si="10"/>
        <v>19.756524741081702</v>
      </c>
      <c r="V14" s="16">
        <f t="shared" si="11"/>
        <v>6.4294784554404814</v>
      </c>
      <c r="X14" s="14">
        <f t="shared" si="2"/>
        <v>5.3431952435749901</v>
      </c>
      <c r="Y14" s="15">
        <f t="shared" si="12"/>
        <v>19.040375911008823</v>
      </c>
      <c r="Z14" s="16">
        <f t="shared" si="3"/>
        <v>5.448975109747261</v>
      </c>
    </row>
    <row r="15" spans="3:26">
      <c r="C15">
        <v>30</v>
      </c>
      <c r="E15">
        <v>169.6</v>
      </c>
      <c r="F15" s="3">
        <v>134.80000000000001</v>
      </c>
      <c r="G15" s="3">
        <v>158.1</v>
      </c>
      <c r="H15">
        <f t="shared" si="4"/>
        <v>154.16666666666666</v>
      </c>
      <c r="I15">
        <f t="shared" si="5"/>
        <v>17.730294225797071</v>
      </c>
      <c r="J15">
        <f t="shared" si="6"/>
        <v>0.11500731389706209</v>
      </c>
      <c r="K15">
        <f t="shared" si="7"/>
        <v>11.500731389706209</v>
      </c>
      <c r="O15">
        <v>30</v>
      </c>
      <c r="P15" s="14">
        <f t="shared" si="0"/>
        <v>6.5783314154200223</v>
      </c>
      <c r="Q15" s="15">
        <f t="shared" si="8"/>
        <v>26.832746451860377</v>
      </c>
      <c r="R15" s="16">
        <f t="shared" si="9"/>
        <v>6.7274022290414681</v>
      </c>
      <c r="T15" s="14">
        <f t="shared" si="1"/>
        <v>5.2434637514384352</v>
      </c>
      <c r="U15" s="15">
        <f t="shared" si="10"/>
        <v>26.076244725738395</v>
      </c>
      <c r="V15" s="16">
        <f t="shared" si="11"/>
        <v>5.3883317776925379</v>
      </c>
      <c r="X15" s="14">
        <f t="shared" si="2"/>
        <v>6.137211354046797</v>
      </c>
      <c r="Y15" s="15">
        <f t="shared" si="12"/>
        <v>24.383571154583812</v>
      </c>
      <c r="Z15" s="16">
        <f t="shared" si="3"/>
        <v>6.2726756382389288</v>
      </c>
    </row>
    <row r="16" spans="3:26">
      <c r="C16">
        <v>60</v>
      </c>
      <c r="E16" s="3">
        <v>160.5</v>
      </c>
      <c r="F16" s="3">
        <v>164.3</v>
      </c>
      <c r="G16" s="3">
        <v>138.1</v>
      </c>
      <c r="H16">
        <f t="shared" si="4"/>
        <v>154.29999999999998</v>
      </c>
      <c r="I16">
        <f t="shared" si="5"/>
        <v>14.157683426323681</v>
      </c>
      <c r="J16">
        <f t="shared" si="6"/>
        <v>9.1754267182914337E-2</v>
      </c>
      <c r="K16">
        <f t="shared" si="7"/>
        <v>9.1754267182914333</v>
      </c>
      <c r="O16">
        <v>60</v>
      </c>
      <c r="P16" s="14">
        <f t="shared" si="0"/>
        <v>6.229271192942079</v>
      </c>
      <c r="Q16" s="15">
        <f t="shared" si="8"/>
        <v>33.411077867280397</v>
      </c>
      <c r="R16" s="16">
        <f t="shared" si="9"/>
        <v>6.4148882922047488</v>
      </c>
      <c r="T16" s="14">
        <f t="shared" si="1"/>
        <v>6.3750326045262753</v>
      </c>
      <c r="U16" s="15">
        <f t="shared" si="10"/>
        <v>31.319708477176832</v>
      </c>
      <c r="V16" s="16">
        <f t="shared" si="11"/>
        <v>6.549030984955035</v>
      </c>
      <c r="X16" s="14">
        <f t="shared" si="2"/>
        <v>5.3700460299194468</v>
      </c>
      <c r="Y16" s="15">
        <f t="shared" si="12"/>
        <v>30.52078250863061</v>
      </c>
      <c r="Z16" s="16">
        <f t="shared" si="3"/>
        <v>5.5396059327451734</v>
      </c>
    </row>
    <row r="17" spans="2:26">
      <c r="C17">
        <v>90</v>
      </c>
      <c r="E17" s="3">
        <v>160.19999999999999</v>
      </c>
      <c r="F17" s="3">
        <v>160.30000000000001</v>
      </c>
      <c r="G17" s="3">
        <v>134</v>
      </c>
      <c r="H17">
        <f t="shared" si="4"/>
        <v>151.5</v>
      </c>
      <c r="I17">
        <f>STDEV(E17:G17)</f>
        <v>15.15552704461313</v>
      </c>
      <c r="J17">
        <f>I17/H17</f>
        <v>0.10003648214266092</v>
      </c>
      <c r="K17">
        <f>J17*100</f>
        <v>10.003648214266093</v>
      </c>
      <c r="O17">
        <v>90</v>
      </c>
      <c r="P17" s="14">
        <f t="shared" si="0"/>
        <v>6.217763713080168</v>
      </c>
      <c r="Q17" s="15">
        <f t="shared" si="8"/>
        <v>39.640349060222476</v>
      </c>
      <c r="R17" s="16">
        <f t="shared" si="9"/>
        <v>6.4379878745258479</v>
      </c>
      <c r="T17" s="14">
        <f t="shared" si="1"/>
        <v>6.2215995397008053</v>
      </c>
      <c r="U17" s="15">
        <f t="shared" si="10"/>
        <v>37.694741081703107</v>
      </c>
      <c r="V17" s="16">
        <f t="shared" si="11"/>
        <v>6.4310147679324885</v>
      </c>
      <c r="X17" s="14">
        <f t="shared" si="2"/>
        <v>5.2127771384733403</v>
      </c>
      <c r="Y17" s="15">
        <f t="shared" si="12"/>
        <v>35.890828538550053</v>
      </c>
      <c r="Z17" s="16">
        <f t="shared" si="3"/>
        <v>5.4121706303541739</v>
      </c>
    </row>
    <row r="18" spans="2:26">
      <c r="C18">
        <v>120</v>
      </c>
      <c r="E18" s="3">
        <v>134.85</v>
      </c>
      <c r="F18" s="3">
        <v>158.19999999999999</v>
      </c>
      <c r="G18" s="3">
        <v>161.9</v>
      </c>
      <c r="H18">
        <f t="shared" si="4"/>
        <v>151.64999999999998</v>
      </c>
      <c r="I18">
        <f t="shared" ref="I18" si="13">STDEV(E18:G18)</f>
        <v>14.66637310312267</v>
      </c>
      <c r="J18">
        <f t="shared" ref="J18" si="14">I18/H18</f>
        <v>9.6711988810568222E-2</v>
      </c>
      <c r="K18">
        <f t="shared" ref="K18" si="15">J18*100</f>
        <v>9.6711988810568226</v>
      </c>
      <c r="O18">
        <v>120</v>
      </c>
      <c r="P18" s="14">
        <f t="shared" si="0"/>
        <v>5.245381664748753</v>
      </c>
      <c r="Q18" s="15">
        <f t="shared" si="8"/>
        <v>45.858112773302643</v>
      </c>
      <c r="R18" s="16">
        <f t="shared" si="9"/>
        <v>5.5001489579337681</v>
      </c>
      <c r="T18" s="14">
        <f t="shared" si="1"/>
        <v>6.1410471806674334</v>
      </c>
      <c r="U18" s="15">
        <f t="shared" si="10"/>
        <v>43.916340621403911</v>
      </c>
      <c r="V18" s="16">
        <f t="shared" si="11"/>
        <v>6.3850268507863435</v>
      </c>
      <c r="X18" s="14">
        <f t="shared" si="2"/>
        <v>6.2829727656309933</v>
      </c>
      <c r="Y18" s="15">
        <f t="shared" si="12"/>
        <v>41.103605677023396</v>
      </c>
      <c r="Z18" s="16">
        <f t="shared" si="3"/>
        <v>6.5113261305033454</v>
      </c>
    </row>
    <row r="21" spans="2:26">
      <c r="B21" t="s">
        <v>55</v>
      </c>
    </row>
    <row r="22" spans="2:26">
      <c r="J22" s="5"/>
      <c r="K22" s="5"/>
    </row>
    <row r="23" spans="2:26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2:26">
      <c r="C25">
        <f t="shared" ref="C25:C35" si="16">C8</f>
        <v>1</v>
      </c>
      <c r="E25">
        <f>((E8+1.8971)/26.07)</f>
        <v>1.173651706942846</v>
      </c>
      <c r="F25">
        <f t="shared" ref="F25:G25" si="17">((F8+1.8971)/26.07)</f>
        <v>1.0892635212888377</v>
      </c>
      <c r="G25">
        <f t="shared" si="17"/>
        <v>1.3105907172995783</v>
      </c>
      <c r="H25">
        <f>AVERAGE(E25:G25)</f>
        <v>1.1911686485104207</v>
      </c>
      <c r="I25">
        <f>STDEV(E25:G25)</f>
        <v>0.11169854231325296</v>
      </c>
    </row>
    <row r="26" spans="2:26">
      <c r="C26">
        <f t="shared" si="16"/>
        <v>2</v>
      </c>
      <c r="E26">
        <f t="shared" ref="E26:G26" si="18">((E9+1.8971)/26.07)</f>
        <v>2.4701611047180667</v>
      </c>
      <c r="F26">
        <f t="shared" si="18"/>
        <v>2.3497161488300731</v>
      </c>
      <c r="G26">
        <f t="shared" si="18"/>
        <v>1.8617990026850788</v>
      </c>
      <c r="H26">
        <f t="shared" ref="H26:H35" si="19">AVERAGE(E26:G26)</f>
        <v>2.2272254187444065</v>
      </c>
      <c r="I26">
        <f t="shared" ref="I26:I35" si="20">STDEV(E26:G26)</f>
        <v>0.32214763077692687</v>
      </c>
    </row>
    <row r="27" spans="2:26">
      <c r="C27">
        <f t="shared" si="16"/>
        <v>3</v>
      </c>
      <c r="E27">
        <f t="shared" ref="E27:G27" si="21">((E10+1.8971)/26.07)</f>
        <v>2.6063329497506711</v>
      </c>
      <c r="F27">
        <f t="shared" si="21"/>
        <v>3.1207172995780588</v>
      </c>
      <c r="G27">
        <f t="shared" si="21"/>
        <v>3.1778711162255466</v>
      </c>
      <c r="H27">
        <f t="shared" si="19"/>
        <v>2.9683071218514256</v>
      </c>
      <c r="I27">
        <f t="shared" si="20"/>
        <v>0.31477867723269248</v>
      </c>
    </row>
    <row r="28" spans="2:26">
      <c r="C28">
        <f t="shared" si="16"/>
        <v>4</v>
      </c>
      <c r="E28">
        <f t="shared" ref="E28:G28" si="22">((E11+1.8971)/26.07)</f>
        <v>3.5518642117376293</v>
      </c>
      <c r="F28">
        <f t="shared" si="22"/>
        <v>3.8529766014576139</v>
      </c>
      <c r="G28">
        <f t="shared" si="22"/>
        <v>3.8034944380514002</v>
      </c>
      <c r="H28">
        <f t="shared" si="19"/>
        <v>3.7361117504155477</v>
      </c>
      <c r="I28">
        <f t="shared" si="20"/>
        <v>0.16146977350418593</v>
      </c>
    </row>
    <row r="29" spans="2:26">
      <c r="C29">
        <f t="shared" si="16"/>
        <v>5</v>
      </c>
      <c r="E29">
        <f t="shared" ref="E29:G29" si="23">((E12+1.8971)/26.07)</f>
        <v>4.3113578826237049</v>
      </c>
      <c r="F29">
        <f t="shared" si="23"/>
        <v>3.8702378212504791</v>
      </c>
      <c r="G29">
        <f t="shared" si="23"/>
        <v>3.7927541235136171</v>
      </c>
      <c r="H29">
        <f t="shared" si="19"/>
        <v>3.9914499424626002</v>
      </c>
      <c r="I29">
        <f t="shared" si="20"/>
        <v>0.27974407676899071</v>
      </c>
    </row>
    <row r="30" spans="2:26">
      <c r="C30">
        <f t="shared" si="16"/>
        <v>10</v>
      </c>
      <c r="E30">
        <f t="shared" ref="E30:G30" si="24">((E13+1.8971)/26.07)</f>
        <v>6.2753011123897195</v>
      </c>
      <c r="F30">
        <f t="shared" si="24"/>
        <v>5.4736133486766398</v>
      </c>
      <c r="G30">
        <f t="shared" si="24"/>
        <v>5.0938665132336016</v>
      </c>
      <c r="H30">
        <f t="shared" si="19"/>
        <v>5.6142603247666543</v>
      </c>
      <c r="I30">
        <f t="shared" si="20"/>
        <v>0.60314434999694966</v>
      </c>
    </row>
    <row r="31" spans="2:26">
      <c r="C31">
        <f t="shared" si="16"/>
        <v>15</v>
      </c>
      <c r="E31">
        <f t="shared" ref="E31:G31" si="25">((E14+1.8971)/26.07)</f>
        <v>6.4440774836977361</v>
      </c>
      <c r="F31">
        <f t="shared" si="25"/>
        <v>6.3197199846566932</v>
      </c>
      <c r="G31">
        <f t="shared" si="25"/>
        <v>5.3431952435749901</v>
      </c>
      <c r="H31">
        <f t="shared" si="19"/>
        <v>6.0356642373098062</v>
      </c>
      <c r="I31">
        <f t="shared" si="20"/>
        <v>0.6029105881928245</v>
      </c>
    </row>
    <row r="32" spans="2:26">
      <c r="C32">
        <f t="shared" si="16"/>
        <v>30</v>
      </c>
      <c r="E32">
        <f t="shared" ref="E32:G32" si="26">((E15+1.8971)/26.07)</f>
        <v>6.5783314154200223</v>
      </c>
      <c r="F32">
        <f t="shared" si="26"/>
        <v>5.2434637514384352</v>
      </c>
      <c r="G32">
        <f t="shared" si="26"/>
        <v>6.137211354046797</v>
      </c>
      <c r="H32">
        <f t="shared" si="19"/>
        <v>5.9863355069684188</v>
      </c>
      <c r="I32">
        <f t="shared" si="20"/>
        <v>0.68010334583034404</v>
      </c>
    </row>
    <row r="33" spans="3:9">
      <c r="C33">
        <f t="shared" si="16"/>
        <v>60</v>
      </c>
      <c r="E33">
        <f t="shared" ref="E33:G33" si="27">((E16+1.8971)/26.07)</f>
        <v>6.229271192942079</v>
      </c>
      <c r="F33">
        <f t="shared" si="27"/>
        <v>6.3750326045262753</v>
      </c>
      <c r="G33">
        <f t="shared" si="27"/>
        <v>5.3700460299194468</v>
      </c>
      <c r="H33">
        <f t="shared" si="19"/>
        <v>5.9914499424626007</v>
      </c>
      <c r="I33">
        <f t="shared" si="20"/>
        <v>0.54306418973240067</v>
      </c>
    </row>
    <row r="34" spans="3:9">
      <c r="C34">
        <f t="shared" si="16"/>
        <v>90</v>
      </c>
      <c r="E34">
        <f t="shared" ref="E34:G34" si="28">((E17+1.8971)/26.07)</f>
        <v>6.217763713080168</v>
      </c>
      <c r="F34">
        <f t="shared" si="28"/>
        <v>6.2215995397008053</v>
      </c>
      <c r="G34">
        <f t="shared" si="28"/>
        <v>5.2127771384733403</v>
      </c>
      <c r="H34">
        <f t="shared" si="19"/>
        <v>5.8840467970847712</v>
      </c>
      <c r="I34">
        <f t="shared" si="20"/>
        <v>0.58133974087507212</v>
      </c>
    </row>
    <row r="35" spans="3:9">
      <c r="C35">
        <f t="shared" si="16"/>
        <v>120</v>
      </c>
      <c r="E35">
        <f t="shared" ref="E35:G35" si="29">((E18+1.8971)/26.07)</f>
        <v>5.245381664748753</v>
      </c>
      <c r="F35">
        <f t="shared" si="29"/>
        <v>6.1410471806674334</v>
      </c>
      <c r="G35">
        <f t="shared" si="29"/>
        <v>6.2829727656309933</v>
      </c>
      <c r="H35">
        <f t="shared" si="19"/>
        <v>5.8898005370157271</v>
      </c>
      <c r="I35">
        <f t="shared" si="20"/>
        <v>0.56257664377148697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30">C25</f>
        <v>1</v>
      </c>
      <c r="E43">
        <f>(R8/7.72)*100</f>
        <v>15.202742317912509</v>
      </c>
      <c r="F43">
        <f>(V8/7.72)*100</f>
        <v>14.109631104777693</v>
      </c>
      <c r="G43">
        <f>(Z8/7.72)*100</f>
        <v>16.976563695590393</v>
      </c>
      <c r="H43">
        <f>AVERAGE(E43:G43)</f>
        <v>15.429645706093531</v>
      </c>
      <c r="I43">
        <f>STDEV(E43:G43)</f>
        <v>1.4468723097571625</v>
      </c>
    </row>
    <row r="44" spans="3:9">
      <c r="C44">
        <f t="shared" si="30"/>
        <v>2</v>
      </c>
      <c r="E44">
        <f t="shared" ref="E44:E53" si="31">(R9/7.72)*100</f>
        <v>32.081365181073316</v>
      </c>
      <c r="F44">
        <f t="shared" ref="F44:F53" si="32">(V9/7.72)*100</f>
        <v>30.515124518617014</v>
      </c>
      <c r="G44">
        <f t="shared" ref="G44:G53" si="33">(Z9/7.72)*100</f>
        <v>24.210881635047045</v>
      </c>
      <c r="H44">
        <f t="shared" ref="H44:H53" si="34">AVERAGE(E44:G44)</f>
        <v>28.93579044491246</v>
      </c>
      <c r="I44">
        <f t="shared" ref="I44:I53" si="35">STDEV(E44:G44)</f>
        <v>4.166155289873438</v>
      </c>
    </row>
    <row r="45" spans="3:9">
      <c r="C45">
        <f t="shared" si="30"/>
        <v>3</v>
      </c>
      <c r="E45">
        <f t="shared" si="31"/>
        <v>34.023009770205938</v>
      </c>
      <c r="F45">
        <f t="shared" si="32"/>
        <v>40.671279043909728</v>
      </c>
      <c r="G45">
        <f t="shared" si="33"/>
        <v>41.392428802575068</v>
      </c>
      <c r="H45">
        <f t="shared" si="34"/>
        <v>38.695572538896911</v>
      </c>
      <c r="I45">
        <f t="shared" si="35"/>
        <v>4.0625910899478379</v>
      </c>
    </row>
    <row r="46" spans="3:9">
      <c r="C46">
        <f t="shared" si="30"/>
        <v>4</v>
      </c>
      <c r="E46">
        <f t="shared" si="31"/>
        <v>46.458383986340309</v>
      </c>
      <c r="F46">
        <f t="shared" si="32"/>
        <v>50.381079823839045</v>
      </c>
      <c r="G46">
        <f t="shared" si="33"/>
        <v>49.725047473047077</v>
      </c>
      <c r="H46">
        <f t="shared" si="34"/>
        <v>48.854837094408815</v>
      </c>
      <c r="I46">
        <f t="shared" si="35"/>
        <v>2.1011509312040855</v>
      </c>
    </row>
    <row r="47" spans="3:9">
      <c r="C47">
        <f t="shared" si="30"/>
        <v>5</v>
      </c>
      <c r="E47">
        <f t="shared" si="31"/>
        <v>56.551988258881401</v>
      </c>
      <c r="F47">
        <f t="shared" si="32"/>
        <v>50.881943105659246</v>
      </c>
      <c r="G47">
        <f t="shared" si="33"/>
        <v>49.859635687011568</v>
      </c>
      <c r="H47">
        <f t="shared" si="34"/>
        <v>52.431189017184074</v>
      </c>
      <c r="I47">
        <f t="shared" si="35"/>
        <v>3.6051377098989552</v>
      </c>
    </row>
    <row r="48" spans="3:9">
      <c r="C48">
        <f t="shared" si="30"/>
        <v>10</v>
      </c>
      <c r="E48">
        <f t="shared" si="31"/>
        <v>82.301926315912681</v>
      </c>
      <c r="F48">
        <f t="shared" si="32"/>
        <v>71.929570678914814</v>
      </c>
      <c r="G48">
        <f t="shared" si="33"/>
        <v>66.98636167097176</v>
      </c>
      <c r="H48">
        <f t="shared" si="34"/>
        <v>73.739286221933085</v>
      </c>
      <c r="I48">
        <f t="shared" si="35"/>
        <v>7.8165166703796203</v>
      </c>
    </row>
    <row r="49" spans="3:9">
      <c r="C49">
        <f t="shared" si="30"/>
        <v>15</v>
      </c>
      <c r="E49">
        <f t="shared" si="31"/>
        <v>84.939739207955895</v>
      </c>
      <c r="F49">
        <f t="shared" si="32"/>
        <v>83.283399681871529</v>
      </c>
      <c r="G49">
        <f t="shared" si="33"/>
        <v>70.582579141803905</v>
      </c>
      <c r="H49">
        <f t="shared" si="34"/>
        <v>79.601906010543772</v>
      </c>
      <c r="I49">
        <f t="shared" si="35"/>
        <v>7.854747483547583</v>
      </c>
    </row>
    <row r="50" spans="3:9">
      <c r="C50">
        <f t="shared" si="30"/>
        <v>30</v>
      </c>
      <c r="E50">
        <f t="shared" si="31"/>
        <v>87.142515920226273</v>
      </c>
      <c r="F50">
        <f t="shared" si="32"/>
        <v>69.797043752494019</v>
      </c>
      <c r="G50">
        <f t="shared" si="33"/>
        <v>81.252275106721882</v>
      </c>
      <c r="H50">
        <f t="shared" si="34"/>
        <v>79.397278259814058</v>
      </c>
      <c r="I50">
        <f t="shared" si="35"/>
        <v>8.8202670683444744</v>
      </c>
    </row>
    <row r="51" spans="3:9">
      <c r="C51">
        <f t="shared" si="30"/>
        <v>60</v>
      </c>
      <c r="E51">
        <f t="shared" si="31"/>
        <v>83.09440793011332</v>
      </c>
      <c r="F51">
        <f t="shared" si="32"/>
        <v>84.832007577137759</v>
      </c>
      <c r="G51">
        <f t="shared" si="33"/>
        <v>71.756553532968567</v>
      </c>
      <c r="H51">
        <f t="shared" si="34"/>
        <v>79.894323013406549</v>
      </c>
      <c r="I51">
        <f t="shared" si="35"/>
        <v>7.1008648924547035</v>
      </c>
    </row>
    <row r="52" spans="3:9">
      <c r="C52">
        <f t="shared" si="30"/>
        <v>90</v>
      </c>
      <c r="E52">
        <f t="shared" si="31"/>
        <v>83.393625317692326</v>
      </c>
      <c r="F52">
        <f t="shared" si="32"/>
        <v>83.303300102752445</v>
      </c>
      <c r="G52">
        <f t="shared" si="33"/>
        <v>70.105837180753554</v>
      </c>
      <c r="H52">
        <f t="shared" si="34"/>
        <v>78.934254200399437</v>
      </c>
      <c r="I52">
        <f t="shared" si="35"/>
        <v>7.6457668003734831</v>
      </c>
    </row>
    <row r="53" spans="3:9">
      <c r="C53">
        <f t="shared" si="30"/>
        <v>120</v>
      </c>
      <c r="E53">
        <f t="shared" si="31"/>
        <v>71.245452822976276</v>
      </c>
      <c r="F53">
        <f t="shared" si="32"/>
        <v>82.707601694123625</v>
      </c>
      <c r="G53">
        <f t="shared" si="33"/>
        <v>84.343602726727269</v>
      </c>
      <c r="H53">
        <f t="shared" si="34"/>
        <v>79.432219081275719</v>
      </c>
      <c r="I53">
        <f t="shared" si="35"/>
        <v>7.1369798353850493</v>
      </c>
    </row>
    <row r="61" spans="3:9" s="6" customFormat="1"/>
    <row r="62" spans="3:9" s="6" customFormat="1"/>
    <row r="69" spans="3:11">
      <c r="C69" t="s">
        <v>10</v>
      </c>
    </row>
    <row r="71" spans="3:11">
      <c r="C71" t="s">
        <v>9</v>
      </c>
      <c r="D71" t="s">
        <v>1</v>
      </c>
      <c r="E71" t="s">
        <v>0</v>
      </c>
    </row>
    <row r="72" spans="3:11">
      <c r="E72">
        <v>1</v>
      </c>
      <c r="F72">
        <v>2</v>
      </c>
      <c r="G72">
        <v>3</v>
      </c>
      <c r="H72" t="s">
        <v>2</v>
      </c>
      <c r="I72" t="s">
        <v>3</v>
      </c>
      <c r="J72" t="s">
        <v>4</v>
      </c>
      <c r="K72" t="s">
        <v>5</v>
      </c>
    </row>
    <row r="73" spans="3:11">
      <c r="C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3:11">
      <c r="C74">
        <v>1</v>
      </c>
      <c r="E74">
        <v>65.965199999999996</v>
      </c>
      <c r="F74">
        <v>61.006500000000003</v>
      </c>
      <c r="G74">
        <v>63.879899999999999</v>
      </c>
      <c r="H74">
        <f>AVERAGE(E74:G74)</f>
        <v>63.617199999999997</v>
      </c>
      <c r="I74">
        <f>STDEV(E74:G74)</f>
        <v>2.48976603117642</v>
      </c>
      <c r="J74">
        <f>I74/H74</f>
        <v>3.9136680507416553E-2</v>
      </c>
      <c r="K74">
        <f>J74*100</f>
        <v>3.9136680507416552</v>
      </c>
    </row>
    <row r="75" spans="3:11">
      <c r="C75">
        <v>2</v>
      </c>
      <c r="E75">
        <v>122.952</v>
      </c>
      <c r="F75">
        <v>116.551</v>
      </c>
      <c r="G75">
        <v>103.142</v>
      </c>
      <c r="H75">
        <f t="shared" ref="H75:H84" si="36">AVERAGE(E75:G75)</f>
        <v>114.21499999999999</v>
      </c>
      <c r="I75">
        <f t="shared" ref="I75:I82" si="37">STDEV(E75:G75)</f>
        <v>10.109485496304945</v>
      </c>
      <c r="J75">
        <f t="shared" ref="J75:J82" si="38">I75/H75</f>
        <v>8.8512765366238644E-2</v>
      </c>
      <c r="K75">
        <f t="shared" ref="K75:K82" si="39">J75*100</f>
        <v>8.8512765366238639</v>
      </c>
    </row>
    <row r="76" spans="3:11">
      <c r="C76">
        <v>3</v>
      </c>
      <c r="E76">
        <v>152.52500000000001</v>
      </c>
      <c r="F76">
        <v>146.459</v>
      </c>
      <c r="G76">
        <v>149.21</v>
      </c>
      <c r="H76">
        <f t="shared" si="36"/>
        <v>149.39800000000002</v>
      </c>
      <c r="I76">
        <f t="shared" si="37"/>
        <v>3.0373667872023633</v>
      </c>
      <c r="J76">
        <f t="shared" si="38"/>
        <v>2.0330705814016001E-2</v>
      </c>
      <c r="K76">
        <f t="shared" si="39"/>
        <v>2.0330705814016001</v>
      </c>
    </row>
    <row r="77" spans="3:11">
      <c r="C77">
        <v>4</v>
      </c>
      <c r="E77" s="4">
        <v>168.17500000000001</v>
      </c>
      <c r="F77">
        <v>170.01900000000001</v>
      </c>
      <c r="G77">
        <v>189.61500000000001</v>
      </c>
      <c r="H77">
        <f t="shared" si="36"/>
        <v>175.93633333333332</v>
      </c>
      <c r="I77">
        <f t="shared" si="37"/>
        <v>11.881899062579741</v>
      </c>
      <c r="J77">
        <f t="shared" si="38"/>
        <v>6.7535220482673131E-2</v>
      </c>
      <c r="K77">
        <f t="shared" si="39"/>
        <v>6.7535220482673131</v>
      </c>
    </row>
    <row r="78" spans="3:11">
      <c r="C78">
        <v>5</v>
      </c>
      <c r="E78" s="4">
        <v>213.94399999999999</v>
      </c>
      <c r="F78">
        <v>199.97</v>
      </c>
      <c r="G78">
        <v>180.215</v>
      </c>
      <c r="H78">
        <f t="shared" si="36"/>
        <v>198.04300000000001</v>
      </c>
      <c r="I78">
        <f t="shared" si="37"/>
        <v>16.946868648809424</v>
      </c>
      <c r="J78">
        <f t="shared" si="38"/>
        <v>8.5571661956289416E-2</v>
      </c>
      <c r="K78">
        <f t="shared" si="39"/>
        <v>8.5571661956289411</v>
      </c>
    </row>
    <row r="79" spans="3:11">
      <c r="C79">
        <v>10</v>
      </c>
      <c r="E79" s="4">
        <v>278.00099999999998</v>
      </c>
      <c r="F79">
        <v>284.03300000000002</v>
      </c>
      <c r="G79" s="1">
        <v>271.01400000000001</v>
      </c>
      <c r="H79">
        <f t="shared" si="36"/>
        <v>277.68266666666665</v>
      </c>
      <c r="I79">
        <f t="shared" si="37"/>
        <v>6.515335166615249</v>
      </c>
      <c r="J79">
        <f t="shared" si="38"/>
        <v>2.3463240413332424E-2</v>
      </c>
      <c r="K79">
        <f t="shared" si="39"/>
        <v>2.3463240413332422</v>
      </c>
    </row>
    <row r="80" spans="3:11">
      <c r="C80">
        <v>15</v>
      </c>
      <c r="E80" s="4">
        <v>286.01900000000001</v>
      </c>
      <c r="F80">
        <v>306.16699999999997</v>
      </c>
      <c r="G80">
        <v>283.08</v>
      </c>
      <c r="H80">
        <f t="shared" si="36"/>
        <v>291.75533333333328</v>
      </c>
      <c r="I80">
        <f t="shared" si="37"/>
        <v>12.567081297315342</v>
      </c>
      <c r="J80">
        <f t="shared" si="38"/>
        <v>4.3074041367933899E-2</v>
      </c>
      <c r="K80">
        <f t="shared" si="39"/>
        <v>4.30740413679339</v>
      </c>
    </row>
    <row r="81" spans="3:11">
      <c r="C81">
        <v>30</v>
      </c>
      <c r="E81" s="4">
        <v>312.67599999999999</v>
      </c>
      <c r="F81">
        <v>252.535</v>
      </c>
      <c r="G81">
        <v>315.74200000000002</v>
      </c>
      <c r="H81">
        <f t="shared" si="36"/>
        <v>293.65100000000001</v>
      </c>
      <c r="I81">
        <f t="shared" si="37"/>
        <v>35.640485139795729</v>
      </c>
      <c r="J81">
        <f t="shared" si="38"/>
        <v>0.12137021545915297</v>
      </c>
      <c r="K81">
        <f t="shared" si="39"/>
        <v>12.137021545915298</v>
      </c>
    </row>
    <row r="82" spans="3:11">
      <c r="C82">
        <v>60</v>
      </c>
      <c r="E82" s="4">
        <v>292.84500000000003</v>
      </c>
      <c r="F82">
        <v>280.13400000000001</v>
      </c>
      <c r="G82">
        <v>316.98500000000001</v>
      </c>
      <c r="H82">
        <f t="shared" si="36"/>
        <v>296.65466666666669</v>
      </c>
      <c r="I82">
        <f t="shared" si="37"/>
        <v>18.718552837581576</v>
      </c>
      <c r="J82">
        <f t="shared" si="38"/>
        <v>6.3098797830861392E-2</v>
      </c>
      <c r="K82">
        <f t="shared" si="39"/>
        <v>6.3098797830861395</v>
      </c>
    </row>
    <row r="83" spans="3:11">
      <c r="C83">
        <v>90</v>
      </c>
      <c r="E83" s="4">
        <v>276.24299999999999</v>
      </c>
      <c r="F83">
        <v>293.92700000000002</v>
      </c>
      <c r="G83">
        <v>330.98200000000003</v>
      </c>
      <c r="H83">
        <f t="shared" si="36"/>
        <v>300.38400000000001</v>
      </c>
      <c r="I83">
        <f>STDEV(E83:G83)</f>
        <v>27.934909468262124</v>
      </c>
      <c r="J83">
        <f>I83/H83</f>
        <v>9.2997328313965205E-2</v>
      </c>
      <c r="K83">
        <f>J83*100</f>
        <v>9.2997328313965202</v>
      </c>
    </row>
    <row r="84" spans="3:11">
      <c r="C84">
        <v>120</v>
      </c>
      <c r="E84" s="4">
        <v>258.87</v>
      </c>
      <c r="F84" s="4">
        <v>318.95999999999998</v>
      </c>
      <c r="G84" s="4">
        <v>326.13099999999997</v>
      </c>
      <c r="H84">
        <f t="shared" si="36"/>
        <v>301.32033333333328</v>
      </c>
      <c r="I84">
        <f t="shared" ref="I84" si="40">STDEV(E84:G84)</f>
        <v>36.937500055273532</v>
      </c>
      <c r="J84">
        <f t="shared" ref="J84" si="41">I84/H84</f>
        <v>0.12258548783168811</v>
      </c>
      <c r="K84">
        <f t="shared" ref="K84" si="42">J84*100</f>
        <v>12.258548783168811</v>
      </c>
    </row>
    <row r="86" spans="3:11">
      <c r="C86" t="s">
        <v>56</v>
      </c>
    </row>
    <row r="88" spans="3:11">
      <c r="J88" s="5"/>
      <c r="K88" s="5"/>
    </row>
    <row r="89" spans="3:11">
      <c r="C89" t="s">
        <v>9</v>
      </c>
      <c r="E89">
        <v>1</v>
      </c>
      <c r="F89">
        <v>2</v>
      </c>
      <c r="G89">
        <v>3</v>
      </c>
      <c r="H89" t="s">
        <v>2</v>
      </c>
      <c r="I89" t="s">
        <v>3</v>
      </c>
    </row>
    <row r="90" spans="3:11">
      <c r="C90">
        <f>C73</f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3:11">
      <c r="C91">
        <f t="shared" ref="C91:C101" si="43">C74</f>
        <v>1</v>
      </c>
      <c r="E91">
        <f>((E74-0.8712)/28.936)</f>
        <v>2.2495852916781862</v>
      </c>
      <c r="F91">
        <f t="shared" ref="F91:G91" si="44">((F74-0.8712)/28.936)</f>
        <v>2.0782174453967377</v>
      </c>
      <c r="G91">
        <f t="shared" si="44"/>
        <v>2.1775193530550179</v>
      </c>
      <c r="H91">
        <f>AVERAGE(E91:G91)</f>
        <v>2.1684406967099807</v>
      </c>
      <c r="I91">
        <f>STDEV(E91:G91)</f>
        <v>8.6043891041485368E-2</v>
      </c>
    </row>
    <row r="92" spans="3:11">
      <c r="C92">
        <f t="shared" si="43"/>
        <v>2</v>
      </c>
      <c r="E92">
        <f t="shared" ref="E92:G92" si="45">((E75-0.8712)/28.936)</f>
        <v>4.2189936411390656</v>
      </c>
      <c r="F92">
        <f t="shared" si="45"/>
        <v>3.9977813104782971</v>
      </c>
      <c r="G92">
        <f t="shared" si="45"/>
        <v>3.5343793198783522</v>
      </c>
      <c r="H92">
        <f t="shared" ref="H92:H101" si="46">AVERAGE(E92:G92)</f>
        <v>3.9170514238319054</v>
      </c>
      <c r="I92">
        <f t="shared" ref="I92:I101" si="47">STDEV(E92:G92)</f>
        <v>0.34937398038101136</v>
      </c>
    </row>
    <row r="93" spans="3:11">
      <c r="C93">
        <f t="shared" si="43"/>
        <v>3</v>
      </c>
      <c r="E93">
        <f t="shared" ref="E93:G93" si="48">((E76-0.8712)/28.936)</f>
        <v>5.241007741222008</v>
      </c>
      <c r="F93">
        <f t="shared" si="48"/>
        <v>5.0313726845452038</v>
      </c>
      <c r="G93">
        <f t="shared" si="48"/>
        <v>5.1264445673209851</v>
      </c>
      <c r="H93">
        <f t="shared" si="46"/>
        <v>5.1329416643627326</v>
      </c>
      <c r="I93">
        <f t="shared" si="47"/>
        <v>0.10496844025443615</v>
      </c>
    </row>
    <row r="94" spans="3:11">
      <c r="C94">
        <f t="shared" si="43"/>
        <v>4</v>
      </c>
      <c r="E94">
        <f t="shared" ref="E94:G94" si="49">((E77-0.8712)/28.936)</f>
        <v>5.7818565109206537</v>
      </c>
      <c r="F94">
        <f t="shared" si="49"/>
        <v>5.8455833563726856</v>
      </c>
      <c r="G94">
        <f t="shared" si="49"/>
        <v>6.5228020458943883</v>
      </c>
      <c r="H94">
        <f t="shared" si="46"/>
        <v>6.0500806377292422</v>
      </c>
      <c r="I94">
        <f t="shared" si="47"/>
        <v>0.41062686835014289</v>
      </c>
    </row>
    <row r="95" spans="3:11">
      <c r="C95">
        <f t="shared" si="43"/>
        <v>5</v>
      </c>
      <c r="E95">
        <f t="shared" ref="E95:G95" si="50">((E78-0.8712)/28.936)</f>
        <v>7.3635886093447613</v>
      </c>
      <c r="F95">
        <f t="shared" si="50"/>
        <v>6.8806607685927572</v>
      </c>
      <c r="G95">
        <f t="shared" si="50"/>
        <v>6.197947193807023</v>
      </c>
      <c r="H95">
        <f t="shared" si="46"/>
        <v>6.814065523914846</v>
      </c>
      <c r="I95">
        <f t="shared" si="47"/>
        <v>0.58566728811202073</v>
      </c>
    </row>
    <row r="96" spans="3:11">
      <c r="C96">
        <f t="shared" si="43"/>
        <v>10</v>
      </c>
      <c r="E96">
        <f t="shared" ref="E96:G96" si="51">((E79-0.8712)/28.936)</f>
        <v>9.5773361902128826</v>
      </c>
      <c r="F96">
        <f t="shared" si="51"/>
        <v>9.7857962399778824</v>
      </c>
      <c r="G96">
        <f t="shared" si="51"/>
        <v>9.3358722698368819</v>
      </c>
      <c r="H96">
        <f t="shared" si="46"/>
        <v>9.5663349000092168</v>
      </c>
      <c r="I96">
        <f t="shared" si="47"/>
        <v>0.22516364275004291</v>
      </c>
    </row>
    <row r="97" spans="3:9">
      <c r="C97">
        <f t="shared" si="43"/>
        <v>15</v>
      </c>
      <c r="E97">
        <f t="shared" ref="E97:G97" si="52">((E80-0.8712)/28.936)</f>
        <v>9.8544304672380427</v>
      </c>
      <c r="F97">
        <f t="shared" si="52"/>
        <v>10.550725739563173</v>
      </c>
      <c r="G97">
        <f t="shared" si="52"/>
        <v>9.752861487420514</v>
      </c>
      <c r="H97">
        <f t="shared" si="46"/>
        <v>10.052672564740577</v>
      </c>
      <c r="I97">
        <f t="shared" si="47"/>
        <v>0.43430609957545424</v>
      </c>
    </row>
    <row r="98" spans="3:9">
      <c r="C98">
        <f t="shared" si="43"/>
        <v>30</v>
      </c>
      <c r="E98">
        <f t="shared" ref="E98:G98" si="53">((E81-0.8712)/28.936)</f>
        <v>10.775670445120266</v>
      </c>
      <c r="F98">
        <f t="shared" si="53"/>
        <v>8.6972560132706658</v>
      </c>
      <c r="G98">
        <f t="shared" si="53"/>
        <v>10.881628421343656</v>
      </c>
      <c r="H98">
        <f t="shared" si="46"/>
        <v>10.118184959911529</v>
      </c>
      <c r="I98">
        <f t="shared" si="47"/>
        <v>1.2317004817457751</v>
      </c>
    </row>
    <row r="99" spans="3:9">
      <c r="C99">
        <f t="shared" si="43"/>
        <v>60</v>
      </c>
      <c r="E99">
        <f t="shared" ref="E99:G99" si="54">((E82-0.8712)/28.936)</f>
        <v>10.090330384296379</v>
      </c>
      <c r="F99">
        <f t="shared" si="54"/>
        <v>9.6510505944152616</v>
      </c>
      <c r="G99">
        <f t="shared" si="54"/>
        <v>10.924585291678188</v>
      </c>
      <c r="H99">
        <f t="shared" si="46"/>
        <v>10.221988756796609</v>
      </c>
      <c r="I99">
        <f t="shared" si="47"/>
        <v>0.64689496950447867</v>
      </c>
    </row>
    <row r="100" spans="3:9">
      <c r="C100">
        <f t="shared" si="43"/>
        <v>90</v>
      </c>
      <c r="E100">
        <f t="shared" ref="E100:G100" si="55">((E83-0.8712)/28.936)</f>
        <v>9.5165814210671833</v>
      </c>
      <c r="F100">
        <f t="shared" si="55"/>
        <v>10.127723251313244</v>
      </c>
      <c r="G100">
        <f t="shared" si="55"/>
        <v>11.408307990047001</v>
      </c>
      <c r="H100">
        <f t="shared" si="46"/>
        <v>10.350870887475809</v>
      </c>
      <c r="I100">
        <f t="shared" si="47"/>
        <v>0.96540328546662013</v>
      </c>
    </row>
    <row r="101" spans="3:9">
      <c r="C101">
        <f t="shared" si="43"/>
        <v>120</v>
      </c>
      <c r="E101">
        <f t="shared" ref="E101:G101" si="56">((E84-0.8712)/28.936)</f>
        <v>8.9161874481614607</v>
      </c>
      <c r="F101">
        <f t="shared" si="56"/>
        <v>10.992839369643351</v>
      </c>
      <c r="G101">
        <f t="shared" si="56"/>
        <v>11.240662150953829</v>
      </c>
      <c r="H101">
        <f t="shared" si="46"/>
        <v>10.38322965625288</v>
      </c>
      <c r="I101">
        <f t="shared" si="47"/>
        <v>1.2765240549928647</v>
      </c>
    </row>
    <row r="106" spans="3:9">
      <c r="C106" s="44" t="s">
        <v>11</v>
      </c>
      <c r="D106" s="44"/>
      <c r="E106" s="44"/>
      <c r="F106" s="44"/>
      <c r="G106" s="44"/>
      <c r="H106" s="44"/>
      <c r="I106" s="44"/>
    </row>
    <row r="107" spans="3:9">
      <c r="C107" t="s">
        <v>9</v>
      </c>
      <c r="E107">
        <v>1</v>
      </c>
      <c r="F107">
        <v>2</v>
      </c>
      <c r="G107">
        <v>3</v>
      </c>
      <c r="H107" t="s">
        <v>2</v>
      </c>
      <c r="I107" t="s">
        <v>3</v>
      </c>
    </row>
    <row r="108" spans="3:9">
      <c r="C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3:9">
      <c r="C109">
        <f t="shared" ref="C109:C119" si="57">C91</f>
        <v>1</v>
      </c>
      <c r="E109">
        <f>(E91/12.05)*100</f>
        <v>18.668757607287851</v>
      </c>
      <c r="F109">
        <f>(F91/12.05)*100</f>
        <v>17.246617804122302</v>
      </c>
      <c r="G109">
        <f>(G91/12.05)*100</f>
        <v>18.070700025352846</v>
      </c>
      <c r="H109">
        <f>AVERAGE(E109:G109)</f>
        <v>17.995358478921002</v>
      </c>
      <c r="I109">
        <f>STDEV(E109:G109)</f>
        <v>0.71405718706626964</v>
      </c>
    </row>
    <row r="110" spans="3:9">
      <c r="C110">
        <f t="shared" si="57"/>
        <v>2</v>
      </c>
      <c r="E110">
        <f t="shared" ref="E110:G119" si="58">(E92/12.05)*100</f>
        <v>35.012395362149917</v>
      </c>
      <c r="F110">
        <f t="shared" si="58"/>
        <v>33.176608385712008</v>
      </c>
      <c r="G110">
        <f t="shared" si="58"/>
        <v>29.330948712683419</v>
      </c>
      <c r="H110">
        <f t="shared" ref="H110:H119" si="59">AVERAGE(E110:G110)</f>
        <v>32.506650820181783</v>
      </c>
      <c r="I110">
        <f t="shared" ref="I110:I119" si="60">STDEV(E110:G110)</f>
        <v>2.899369131792624</v>
      </c>
    </row>
    <row r="111" spans="3:9">
      <c r="C111">
        <f t="shared" si="57"/>
        <v>3</v>
      </c>
      <c r="E111">
        <f t="shared" si="58"/>
        <v>43.493840176116244</v>
      </c>
      <c r="F111">
        <f t="shared" si="58"/>
        <v>41.754130162200859</v>
      </c>
      <c r="G111">
        <f t="shared" si="58"/>
        <v>42.543108442497804</v>
      </c>
      <c r="H111">
        <f t="shared" si="59"/>
        <v>42.597026260271633</v>
      </c>
      <c r="I111">
        <f t="shared" si="60"/>
        <v>0.8711073880036182</v>
      </c>
    </row>
    <row r="112" spans="3:9">
      <c r="C112">
        <f t="shared" si="57"/>
        <v>4</v>
      </c>
      <c r="E112">
        <f t="shared" si="58"/>
        <v>47.982211708885089</v>
      </c>
      <c r="F112">
        <f t="shared" si="58"/>
        <v>48.51106519811357</v>
      </c>
      <c r="G112">
        <f t="shared" si="58"/>
        <v>54.131137310326871</v>
      </c>
      <c r="H112">
        <f t="shared" si="59"/>
        <v>50.208138072441841</v>
      </c>
      <c r="I112">
        <f t="shared" si="60"/>
        <v>3.4076918535281568</v>
      </c>
    </row>
    <row r="113" spans="3:9">
      <c r="C113">
        <f t="shared" si="57"/>
        <v>5</v>
      </c>
      <c r="E113">
        <f t="shared" si="58"/>
        <v>61.108619164686814</v>
      </c>
      <c r="F113">
        <f t="shared" si="58"/>
        <v>57.100919241433665</v>
      </c>
      <c r="G113">
        <f t="shared" si="58"/>
        <v>51.435246421635043</v>
      </c>
      <c r="H113">
        <f t="shared" si="59"/>
        <v>56.548261609251846</v>
      </c>
      <c r="I113">
        <f t="shared" si="60"/>
        <v>4.8603094449130353</v>
      </c>
    </row>
    <row r="114" spans="3:9">
      <c r="C114">
        <f t="shared" si="57"/>
        <v>10</v>
      </c>
      <c r="E114">
        <f t="shared" si="58"/>
        <v>79.479968383509387</v>
      </c>
      <c r="F114">
        <f t="shared" si="58"/>
        <v>81.209927302721013</v>
      </c>
      <c r="G114">
        <f t="shared" si="58"/>
        <v>77.47611842188283</v>
      </c>
      <c r="H114">
        <f t="shared" si="59"/>
        <v>79.388671369371067</v>
      </c>
      <c r="I114">
        <f t="shared" si="60"/>
        <v>1.8685779481331382</v>
      </c>
    </row>
    <row r="115" spans="3:9">
      <c r="C115">
        <f t="shared" si="57"/>
        <v>15</v>
      </c>
      <c r="E115">
        <f t="shared" si="58"/>
        <v>81.779505952182916</v>
      </c>
      <c r="F115">
        <f t="shared" si="58"/>
        <v>87.557889954881091</v>
      </c>
      <c r="G115">
        <f t="shared" si="58"/>
        <v>80.936609854112135</v>
      </c>
      <c r="H115">
        <f t="shared" si="59"/>
        <v>83.424668587058719</v>
      </c>
      <c r="I115">
        <f t="shared" si="60"/>
        <v>3.6041999964767975</v>
      </c>
    </row>
    <row r="116" spans="3:9">
      <c r="C116">
        <f t="shared" si="57"/>
        <v>30</v>
      </c>
      <c r="E116">
        <f t="shared" si="58"/>
        <v>89.424650996848669</v>
      </c>
      <c r="F116">
        <f t="shared" si="58"/>
        <v>72.176398450378969</v>
      </c>
      <c r="G116">
        <f t="shared" si="58"/>
        <v>90.303970301607094</v>
      </c>
      <c r="H116">
        <f t="shared" si="59"/>
        <v>83.968339916278239</v>
      </c>
      <c r="I116">
        <f t="shared" si="60"/>
        <v>10.221580761375723</v>
      </c>
    </row>
    <row r="117" spans="3:9">
      <c r="C117">
        <f t="shared" si="57"/>
        <v>60</v>
      </c>
      <c r="E117">
        <f t="shared" si="58"/>
        <v>83.737181612418084</v>
      </c>
      <c r="F117">
        <f t="shared" si="58"/>
        <v>80.091706177720013</v>
      </c>
      <c r="G117">
        <f t="shared" si="58"/>
        <v>90.660458852101129</v>
      </c>
      <c r="H117">
        <f t="shared" si="59"/>
        <v>84.829782214079742</v>
      </c>
      <c r="I117">
        <f t="shared" si="60"/>
        <v>5.3684229834396495</v>
      </c>
    </row>
    <row r="118" spans="3:9">
      <c r="C118">
        <f t="shared" si="57"/>
        <v>90</v>
      </c>
      <c r="E118">
        <f t="shared" si="58"/>
        <v>78.975779427943422</v>
      </c>
      <c r="F118">
        <f t="shared" si="58"/>
        <v>84.047495861520687</v>
      </c>
      <c r="G118">
        <f t="shared" si="58"/>
        <v>94.674755104124486</v>
      </c>
      <c r="H118">
        <f t="shared" si="59"/>
        <v>85.899343464529522</v>
      </c>
      <c r="I118">
        <f t="shared" si="60"/>
        <v>8.0116455225445655</v>
      </c>
    </row>
    <row r="119" spans="3:9">
      <c r="C119">
        <f t="shared" si="57"/>
        <v>120</v>
      </c>
      <c r="E119">
        <f t="shared" si="58"/>
        <v>73.993256831215433</v>
      </c>
      <c r="F119">
        <f t="shared" si="58"/>
        <v>91.226882735629459</v>
      </c>
      <c r="G119">
        <f t="shared" si="58"/>
        <v>93.283503327417662</v>
      </c>
      <c r="H119">
        <f t="shared" si="59"/>
        <v>86.16788096475419</v>
      </c>
      <c r="I119">
        <f t="shared" si="60"/>
        <v>10.593560622347425</v>
      </c>
    </row>
  </sheetData>
  <mergeCells count="2">
    <mergeCell ref="C40:I40"/>
    <mergeCell ref="C106:I10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zoomScale="70" zoomScaleNormal="70" zoomScalePageLayoutView="70" workbookViewId="0">
      <selection activeCell="E42" sqref="E42:G5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7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362.43020999999999</v>
      </c>
      <c r="F8">
        <v>697.59766000000002</v>
      </c>
      <c r="G8">
        <v>979.63251000000002</v>
      </c>
      <c r="H8">
        <f>AVERAGE(E8:G8)</f>
        <v>679.88679333333323</v>
      </c>
      <c r="I8">
        <f>STDEV(E8:G8)</f>
        <v>308.98208019217861</v>
      </c>
      <c r="J8">
        <f>I8/H8</f>
        <v>0.45446107090462579</v>
      </c>
      <c r="K8">
        <f>J8*100</f>
        <v>45.446107090462576</v>
      </c>
      <c r="O8">
        <v>1</v>
      </c>
      <c r="P8" s="14">
        <f t="shared" ref="P8:P18" si="0">E25</f>
        <v>9.7279476753107268</v>
      </c>
      <c r="Q8" s="15">
        <f>P7+Q7</f>
        <v>0</v>
      </c>
      <c r="R8" s="16">
        <f>((900*P8)+(5*Q8))/900</f>
        <v>9.7279476753107286</v>
      </c>
      <c r="S8" s="16"/>
      <c r="T8" s="14">
        <f t="shared" ref="T8:T18" si="1">F25</f>
        <v>18.299566774078055</v>
      </c>
      <c r="U8" s="15">
        <f>T7+U7</f>
        <v>0</v>
      </c>
      <c r="V8" s="16">
        <f>((900*T8)+(5*U8))/900</f>
        <v>18.299566774078055</v>
      </c>
      <c r="X8" s="14">
        <f t="shared" ref="X8:X18" si="2">G25</f>
        <v>25.512365352155904</v>
      </c>
      <c r="Y8" s="15">
        <f>X7+Y7</f>
        <v>0</v>
      </c>
      <c r="Z8" s="16">
        <f t="shared" ref="Z8:Z18" si="3">((900*X8)+(5*Y8))/900</f>
        <v>25.512365352155904</v>
      </c>
    </row>
    <row r="9" spans="3:26">
      <c r="C9">
        <v>2</v>
      </c>
      <c r="E9">
        <v>622.97504000000004</v>
      </c>
      <c r="F9">
        <v>1313.06567</v>
      </c>
      <c r="G9">
        <v>1495.38879</v>
      </c>
      <c r="H9">
        <f t="shared" ref="H9:H18" si="4">AVERAGE(E9:G9)</f>
        <v>1143.8098333333335</v>
      </c>
      <c r="I9">
        <f t="shared" ref="I9:I18" si="5">STDEV(E9:G9)</f>
        <v>460.17615266500445</v>
      </c>
      <c r="J9">
        <f t="shared" ref="J9:J18" si="6">I9/H9</f>
        <v>0.40231875898805824</v>
      </c>
      <c r="K9">
        <f t="shared" ref="K9:K16" si="7">J9*100</f>
        <v>40.231875898805825</v>
      </c>
      <c r="O9">
        <v>2</v>
      </c>
      <c r="P9" s="14">
        <f t="shared" si="0"/>
        <v>16.391157485550615</v>
      </c>
      <c r="Q9" s="15">
        <f t="shared" ref="Q9:Q18" si="8">P8+Q8</f>
        <v>9.7279476753107268</v>
      </c>
      <c r="R9" s="16">
        <f t="shared" ref="R9:R18" si="9">((900*P9)+(5*Q9))/900</f>
        <v>16.445201639302343</v>
      </c>
      <c r="S9" s="16"/>
      <c r="T9" s="14">
        <f t="shared" si="1"/>
        <v>34.039631476650811</v>
      </c>
      <c r="U9" s="15">
        <f t="shared" ref="U9:U18" si="10">T8+U8</f>
        <v>18.299566774078055</v>
      </c>
      <c r="V9" s="16">
        <f t="shared" ref="V9:V18" si="11">((900*T9)+(5*U9))/900</f>
        <v>34.141295736506805</v>
      </c>
      <c r="X9" s="14">
        <f t="shared" si="2"/>
        <v>38.702388368881387</v>
      </c>
      <c r="Y9" s="15">
        <f t="shared" ref="Y9:Y18" si="12">X8+Y8</f>
        <v>25.512365352155904</v>
      </c>
      <c r="Z9" s="16">
        <f t="shared" si="3"/>
        <v>38.844123731948919</v>
      </c>
    </row>
    <row r="10" spans="3:26">
      <c r="C10">
        <v>3</v>
      </c>
      <c r="E10">
        <v>1940.3532700000001</v>
      </c>
      <c r="F10">
        <v>1743.2457300000001</v>
      </c>
      <c r="G10">
        <v>1264.65869</v>
      </c>
      <c r="H10">
        <f t="shared" si="4"/>
        <v>1649.4192300000002</v>
      </c>
      <c r="I10">
        <f t="shared" si="5"/>
        <v>347.48143898204211</v>
      </c>
      <c r="J10">
        <f t="shared" si="6"/>
        <v>0.21066896314895156</v>
      </c>
      <c r="K10">
        <f t="shared" si="7"/>
        <v>21.066896314895157</v>
      </c>
      <c r="O10">
        <v>3</v>
      </c>
      <c r="P10" s="14">
        <f t="shared" si="0"/>
        <v>50.081972021891467</v>
      </c>
      <c r="Q10" s="15">
        <f t="shared" si="8"/>
        <v>26.119105160861341</v>
      </c>
      <c r="R10" s="16">
        <f t="shared" si="9"/>
        <v>50.227078161674022</v>
      </c>
      <c r="S10" s="16"/>
      <c r="T10" s="14">
        <f t="shared" si="1"/>
        <v>45.041116311186137</v>
      </c>
      <c r="U10" s="15">
        <f t="shared" si="10"/>
        <v>52.33919825072887</v>
      </c>
      <c r="V10" s="16">
        <f t="shared" si="11"/>
        <v>45.331889634801307</v>
      </c>
      <c r="X10" s="14">
        <f t="shared" si="2"/>
        <v>32.801664620735515</v>
      </c>
      <c r="Y10" s="15">
        <f t="shared" si="12"/>
        <v>64.214753721037283</v>
      </c>
      <c r="Z10" s="16">
        <f t="shared" si="3"/>
        <v>33.158413252519061</v>
      </c>
    </row>
    <row r="11" spans="3:26">
      <c r="C11">
        <v>4</v>
      </c>
      <c r="E11">
        <v>1112.50586</v>
      </c>
      <c r="F11">
        <v>2131.5351599999999</v>
      </c>
      <c r="G11">
        <v>2046.0682400000001</v>
      </c>
      <c r="H11">
        <f t="shared" si="4"/>
        <v>1763.3697533333332</v>
      </c>
      <c r="I11">
        <f t="shared" si="5"/>
        <v>565.28223423113297</v>
      </c>
      <c r="J11">
        <f t="shared" si="6"/>
        <v>0.32056931517769804</v>
      </c>
      <c r="K11">
        <f t="shared" si="7"/>
        <v>32.056931517769804</v>
      </c>
      <c r="O11">
        <v>4</v>
      </c>
      <c r="P11" s="14">
        <f t="shared" si="0"/>
        <v>28.910486931614752</v>
      </c>
      <c r="Q11" s="15">
        <f t="shared" si="8"/>
        <v>76.201077182752812</v>
      </c>
      <c r="R11" s="16">
        <f t="shared" si="9"/>
        <v>29.33382624929671</v>
      </c>
      <c r="S11" s="16"/>
      <c r="T11" s="14">
        <f t="shared" si="1"/>
        <v>54.971284333282192</v>
      </c>
      <c r="U11" s="15">
        <f t="shared" si="10"/>
        <v>97.380314561915014</v>
      </c>
      <c r="V11" s="16">
        <f t="shared" si="11"/>
        <v>55.512286080848384</v>
      </c>
      <c r="X11" s="14">
        <f t="shared" si="2"/>
        <v>52.785541404531749</v>
      </c>
      <c r="Y11" s="15">
        <f t="shared" si="12"/>
        <v>97.016418341772805</v>
      </c>
      <c r="Z11" s="16">
        <f t="shared" si="3"/>
        <v>53.324521506430486</v>
      </c>
    </row>
    <row r="12" spans="3:26">
      <c r="C12">
        <v>5</v>
      </c>
      <c r="E12">
        <v>1328.6750500000001</v>
      </c>
      <c r="F12">
        <v>2081.63184</v>
      </c>
      <c r="G12">
        <v>2163.3862300000001</v>
      </c>
      <c r="H12">
        <f t="shared" si="4"/>
        <v>1857.8977066666666</v>
      </c>
      <c r="I12">
        <f t="shared" si="5"/>
        <v>460.13955526346757</v>
      </c>
      <c r="J12">
        <f t="shared" si="6"/>
        <v>0.24766678682704418</v>
      </c>
      <c r="K12">
        <f t="shared" si="7"/>
        <v>24.76667868270442</v>
      </c>
      <c r="O12">
        <v>5</v>
      </c>
      <c r="P12" s="14">
        <f t="shared" si="0"/>
        <v>34.43882793718992</v>
      </c>
      <c r="Q12" s="15">
        <f t="shared" si="8"/>
        <v>105.11156411436757</v>
      </c>
      <c r="R12" s="16">
        <f t="shared" si="9"/>
        <v>35.022781071158633</v>
      </c>
      <c r="T12" s="14">
        <f t="shared" si="1"/>
        <v>53.695049869571896</v>
      </c>
      <c r="U12" s="15">
        <f t="shared" si="10"/>
        <v>152.35159889519721</v>
      </c>
      <c r="V12" s="16">
        <f t="shared" si="11"/>
        <v>54.541447641211874</v>
      </c>
      <c r="X12" s="14">
        <f t="shared" si="2"/>
        <v>55.78584803846352</v>
      </c>
      <c r="Y12" s="15">
        <f t="shared" si="12"/>
        <v>149.80195974630456</v>
      </c>
      <c r="Z12" s="16">
        <f t="shared" si="3"/>
        <v>56.61808114816521</v>
      </c>
    </row>
    <row r="13" spans="3:26">
      <c r="C13">
        <v>10</v>
      </c>
      <c r="E13">
        <v>1964.50854</v>
      </c>
      <c r="F13">
        <v>2070.4221200000002</v>
      </c>
      <c r="G13" s="1">
        <v>2142.2319299999999</v>
      </c>
      <c r="H13">
        <f t="shared" si="4"/>
        <v>2059.0541966666665</v>
      </c>
      <c r="I13">
        <f t="shared" si="5"/>
        <v>89.405386297232823</v>
      </c>
      <c r="J13">
        <f t="shared" si="6"/>
        <v>4.3420608569686117E-2</v>
      </c>
      <c r="K13">
        <f t="shared" si="7"/>
        <v>4.3420608569686117</v>
      </c>
      <c r="O13">
        <v>10</v>
      </c>
      <c r="P13" s="14">
        <f t="shared" si="0"/>
        <v>50.699722264845796</v>
      </c>
      <c r="Q13" s="15">
        <f t="shared" si="8"/>
        <v>139.55039205155748</v>
      </c>
      <c r="R13" s="16">
        <f t="shared" si="9"/>
        <v>51.475002220687777</v>
      </c>
      <c r="T13" s="14">
        <f t="shared" si="1"/>
        <v>53.408370927318309</v>
      </c>
      <c r="U13" s="15">
        <f t="shared" si="10"/>
        <v>206.04664876476912</v>
      </c>
      <c r="V13" s="16">
        <f t="shared" si="11"/>
        <v>54.553074531567027</v>
      </c>
      <c r="X13" s="14">
        <f t="shared" si="2"/>
        <v>55.244845020715061</v>
      </c>
      <c r="Y13" s="15">
        <f t="shared" si="12"/>
        <v>205.58780778476807</v>
      </c>
      <c r="Z13" s="16">
        <f t="shared" si="3"/>
        <v>56.386999508408216</v>
      </c>
    </row>
    <row r="14" spans="3:26">
      <c r="C14">
        <v>15</v>
      </c>
      <c r="E14">
        <v>2143.6498999999999</v>
      </c>
      <c r="F14">
        <v>2080.7402299999999</v>
      </c>
      <c r="G14">
        <v>2063.89453</v>
      </c>
      <c r="H14">
        <f t="shared" si="4"/>
        <v>2096.0948866666663</v>
      </c>
      <c r="I14">
        <f t="shared" si="5"/>
        <v>42.036339897434324</v>
      </c>
      <c r="J14">
        <f t="shared" si="6"/>
        <v>2.0054597797470413E-2</v>
      </c>
      <c r="K14">
        <f t="shared" si="7"/>
        <v>2.0054597797470413</v>
      </c>
      <c r="O14">
        <v>15</v>
      </c>
      <c r="P14" s="14">
        <f t="shared" si="0"/>
        <v>55.281108383202913</v>
      </c>
      <c r="Q14" s="15">
        <f t="shared" si="8"/>
        <v>190.25011431640328</v>
      </c>
      <c r="R14" s="16">
        <f t="shared" si="9"/>
        <v>56.338053462738486</v>
      </c>
      <c r="T14" s="14">
        <f t="shared" si="1"/>
        <v>53.67224771111453</v>
      </c>
      <c r="U14" s="15">
        <f t="shared" si="10"/>
        <v>259.45501969208743</v>
      </c>
      <c r="V14" s="16">
        <f t="shared" si="11"/>
        <v>55.113664487181673</v>
      </c>
      <c r="X14" s="14">
        <f t="shared" si="2"/>
        <v>53.241433430515073</v>
      </c>
      <c r="Y14" s="15">
        <f t="shared" si="12"/>
        <v>260.83265280548312</v>
      </c>
      <c r="Z14" s="16">
        <f t="shared" si="3"/>
        <v>54.690503723878869</v>
      </c>
    </row>
    <row r="15" spans="3:26">
      <c r="C15">
        <v>30</v>
      </c>
      <c r="E15">
        <v>2133.8547400000002</v>
      </c>
      <c r="F15">
        <v>2044.15527</v>
      </c>
      <c r="G15">
        <v>2128.0700700000002</v>
      </c>
      <c r="H15">
        <f t="shared" si="4"/>
        <v>2102.0266933333332</v>
      </c>
      <c r="I15">
        <f t="shared" si="5"/>
        <v>50.201512235406291</v>
      </c>
      <c r="J15">
        <f t="shared" si="6"/>
        <v>2.3882433270054331E-2</v>
      </c>
      <c r="K15">
        <f t="shared" si="7"/>
        <v>2.3882433270054331</v>
      </c>
      <c r="O15">
        <v>30</v>
      </c>
      <c r="P15" s="14">
        <f t="shared" si="0"/>
        <v>55.030605595621722</v>
      </c>
      <c r="Q15" s="15">
        <f t="shared" si="8"/>
        <v>245.53122269960619</v>
      </c>
      <c r="R15" s="16">
        <f t="shared" si="9"/>
        <v>56.394667943952868</v>
      </c>
      <c r="T15" s="14">
        <f t="shared" si="1"/>
        <v>52.736618843025937</v>
      </c>
      <c r="U15" s="15">
        <f t="shared" si="10"/>
        <v>313.12726740320198</v>
      </c>
      <c r="V15" s="16">
        <f t="shared" si="11"/>
        <v>54.476214773043722</v>
      </c>
      <c r="X15" s="14">
        <f t="shared" si="2"/>
        <v>54.88266763848398</v>
      </c>
      <c r="Y15" s="15">
        <f t="shared" si="12"/>
        <v>314.07408623599821</v>
      </c>
      <c r="Z15" s="16">
        <f t="shared" si="3"/>
        <v>56.627523673128415</v>
      </c>
    </row>
    <row r="16" spans="3:26">
      <c r="C16">
        <v>60</v>
      </c>
      <c r="E16">
        <v>2153.6342800000002</v>
      </c>
      <c r="F16">
        <v>2117.2019</v>
      </c>
      <c r="G16">
        <v>2027.3019999999999</v>
      </c>
      <c r="H16">
        <f t="shared" si="4"/>
        <v>2099.3793933333332</v>
      </c>
      <c r="I16">
        <f t="shared" si="5"/>
        <v>65.024553442620061</v>
      </c>
      <c r="J16">
        <f t="shared" si="6"/>
        <v>3.0973226492128216E-2</v>
      </c>
      <c r="K16">
        <f t="shared" si="7"/>
        <v>3.0973226492128214</v>
      </c>
      <c r="O16">
        <v>60</v>
      </c>
      <c r="P16" s="14">
        <f t="shared" si="0"/>
        <v>55.536450309447105</v>
      </c>
      <c r="Q16" s="15">
        <f t="shared" si="8"/>
        <v>300.56182829522788</v>
      </c>
      <c r="R16" s="16">
        <f t="shared" si="9"/>
        <v>57.206238244420597</v>
      </c>
      <c r="T16" s="14">
        <f t="shared" si="1"/>
        <v>54.604723543552772</v>
      </c>
      <c r="U16" s="15">
        <f t="shared" si="10"/>
        <v>365.86388624622793</v>
      </c>
      <c r="V16" s="16">
        <f t="shared" si="11"/>
        <v>56.637300689365148</v>
      </c>
      <c r="X16" s="14">
        <f t="shared" si="2"/>
        <v>52.30561096619099</v>
      </c>
      <c r="Y16" s="15">
        <f t="shared" si="12"/>
        <v>368.95675387448216</v>
      </c>
      <c r="Z16" s="16">
        <f t="shared" si="3"/>
        <v>54.355370709938121</v>
      </c>
    </row>
    <row r="17" spans="2:26">
      <c r="C17">
        <v>90</v>
      </c>
      <c r="E17">
        <v>2023.79333</v>
      </c>
      <c r="F17">
        <v>2086.9580099999998</v>
      </c>
      <c r="G17">
        <v>2152.3496100000002</v>
      </c>
      <c r="H17">
        <f t="shared" si="4"/>
        <v>2087.7003166666668</v>
      </c>
      <c r="I17">
        <f t="shared" si="5"/>
        <v>64.28135457697006</v>
      </c>
      <c r="J17">
        <f t="shared" si="6"/>
        <v>3.0790508610740206E-2</v>
      </c>
      <c r="K17">
        <f>J17*100</f>
        <v>3.0790508610740206</v>
      </c>
      <c r="O17">
        <v>90</v>
      </c>
      <c r="P17" s="14">
        <f t="shared" si="0"/>
        <v>52.215879750396404</v>
      </c>
      <c r="Q17" s="15">
        <f t="shared" si="8"/>
        <v>356.09827860467499</v>
      </c>
      <c r="R17" s="16">
        <f t="shared" si="9"/>
        <v>54.19420352042237</v>
      </c>
      <c r="T17" s="14">
        <f t="shared" si="1"/>
        <v>53.831262083780885</v>
      </c>
      <c r="U17" s="15">
        <f t="shared" si="10"/>
        <v>420.46860978978071</v>
      </c>
      <c r="V17" s="16">
        <f t="shared" si="11"/>
        <v>56.167198804835223</v>
      </c>
      <c r="X17" s="14">
        <f t="shared" si="2"/>
        <v>55.503595979745299</v>
      </c>
      <c r="Y17" s="15">
        <f t="shared" si="12"/>
        <v>421.26236484067317</v>
      </c>
      <c r="Z17" s="16">
        <f t="shared" si="3"/>
        <v>57.84394245108237</v>
      </c>
    </row>
    <row r="18" spans="2:26">
      <c r="C18">
        <v>120</v>
      </c>
      <c r="E18">
        <v>2036.15173</v>
      </c>
      <c r="F18">
        <v>1992.4832799999999</v>
      </c>
      <c r="G18">
        <v>2153.9384799999998</v>
      </c>
      <c r="H18">
        <f t="shared" si="4"/>
        <v>2060.8578299999999</v>
      </c>
      <c r="I18">
        <f t="shared" si="5"/>
        <v>83.514902470562021</v>
      </c>
      <c r="J18">
        <f t="shared" si="6"/>
        <v>4.0524339551633225E-2</v>
      </c>
      <c r="K18">
        <f t="shared" ref="K18" si="13">J18*100</f>
        <v>4.0524339551633224</v>
      </c>
      <c r="O18">
        <v>120</v>
      </c>
      <c r="P18" s="14">
        <f t="shared" si="0"/>
        <v>52.531935195130693</v>
      </c>
      <c r="Q18" s="15">
        <f t="shared" si="8"/>
        <v>408.31415835507141</v>
      </c>
      <c r="R18" s="16">
        <f t="shared" si="9"/>
        <v>54.800347185992209</v>
      </c>
      <c r="T18" s="14">
        <f t="shared" si="1"/>
        <v>51.415152166129609</v>
      </c>
      <c r="U18" s="15">
        <f t="shared" si="10"/>
        <v>474.29987187356159</v>
      </c>
      <c r="V18" s="16">
        <f t="shared" si="11"/>
        <v>54.050151454316065</v>
      </c>
      <c r="X18" s="14">
        <f t="shared" si="2"/>
        <v>55.54422996266176</v>
      </c>
      <c r="Y18" s="15">
        <f t="shared" si="12"/>
        <v>476.76596082041846</v>
      </c>
      <c r="Z18" s="16">
        <f t="shared" si="3"/>
        <v>58.192929744997414</v>
      </c>
    </row>
    <row r="21" spans="2:26">
      <c r="B21" t="s">
        <v>32</v>
      </c>
    </row>
    <row r="22" spans="2:26">
      <c r="J22" s="5"/>
      <c r="K22" s="5"/>
    </row>
    <row r="23" spans="2:26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2:26">
      <c r="C25">
        <f t="shared" ref="C25:C35" si="14">C8</f>
        <v>1</v>
      </c>
      <c r="E25">
        <f>((E8+17.952)/39.102)</f>
        <v>9.7279476753107268</v>
      </c>
      <c r="F25">
        <f t="shared" ref="F25:G25" si="15">((F8+17.952)/39.102)</f>
        <v>18.299566774078055</v>
      </c>
      <c r="G25">
        <f t="shared" si="15"/>
        <v>25.512365352155904</v>
      </c>
      <c r="H25">
        <f>AVERAGE(E25:G25)</f>
        <v>17.846626600514895</v>
      </c>
      <c r="I25">
        <f>STDEV(E25:G25)</f>
        <v>7.9019508002705372</v>
      </c>
    </row>
    <row r="26" spans="2:26">
      <c r="C26">
        <f t="shared" si="14"/>
        <v>2</v>
      </c>
      <c r="E26">
        <f t="shared" ref="E26:G26" si="16">((E9+17.952)/39.102)</f>
        <v>16.391157485550615</v>
      </c>
      <c r="F26">
        <f t="shared" si="16"/>
        <v>34.039631476650811</v>
      </c>
      <c r="G26">
        <f t="shared" si="16"/>
        <v>38.702388368881387</v>
      </c>
      <c r="H26">
        <f t="shared" ref="H26:H35" si="17">AVERAGE(E26:G26)</f>
        <v>29.711059110360935</v>
      </c>
      <c r="I26">
        <f t="shared" ref="I26:I35" si="18">STDEV(E26:G26)</f>
        <v>11.768609090711598</v>
      </c>
    </row>
    <row r="27" spans="2:26">
      <c r="C27">
        <f t="shared" si="14"/>
        <v>3</v>
      </c>
      <c r="E27">
        <f t="shared" ref="E27:G27" si="19">((E10+17.952)/39.102)</f>
        <v>50.081972021891467</v>
      </c>
      <c r="F27">
        <f t="shared" si="19"/>
        <v>45.041116311186137</v>
      </c>
      <c r="G27">
        <f t="shared" si="19"/>
        <v>32.801664620735515</v>
      </c>
      <c r="H27">
        <f t="shared" si="17"/>
        <v>42.641584317937706</v>
      </c>
      <c r="I27">
        <f t="shared" si="18"/>
        <v>8.8865387699361946</v>
      </c>
    </row>
    <row r="28" spans="2:26">
      <c r="C28">
        <f t="shared" si="14"/>
        <v>4</v>
      </c>
      <c r="E28">
        <f t="shared" ref="E28:G28" si="20">((E11+17.952)/39.102)</f>
        <v>28.910486931614752</v>
      </c>
      <c r="F28">
        <f t="shared" si="20"/>
        <v>54.971284333282192</v>
      </c>
      <c r="G28">
        <f t="shared" si="20"/>
        <v>52.785541404531749</v>
      </c>
      <c r="H28">
        <f t="shared" si="17"/>
        <v>45.555770889809565</v>
      </c>
      <c r="I28">
        <f t="shared" si="18"/>
        <v>14.456606675646562</v>
      </c>
    </row>
    <row r="29" spans="2:26">
      <c r="C29">
        <f t="shared" si="14"/>
        <v>5</v>
      </c>
      <c r="E29">
        <f t="shared" ref="E29:G29" si="21">((E12+17.952)/39.102)</f>
        <v>34.43882793718992</v>
      </c>
      <c r="F29">
        <f t="shared" si="21"/>
        <v>53.695049869571896</v>
      </c>
      <c r="G29">
        <f t="shared" si="21"/>
        <v>55.78584803846352</v>
      </c>
      <c r="H29">
        <f t="shared" si="17"/>
        <v>47.97324194840845</v>
      </c>
      <c r="I29">
        <f t="shared" si="18"/>
        <v>11.767673143661867</v>
      </c>
    </row>
    <row r="30" spans="2:26">
      <c r="C30">
        <f t="shared" si="14"/>
        <v>10</v>
      </c>
      <c r="E30">
        <f t="shared" ref="E30:G30" si="22">((E13+17.952)/39.102)</f>
        <v>50.699722264845796</v>
      </c>
      <c r="F30">
        <f t="shared" si="22"/>
        <v>53.408370927318309</v>
      </c>
      <c r="G30">
        <f t="shared" si="22"/>
        <v>55.244845020715061</v>
      </c>
      <c r="H30">
        <f t="shared" si="17"/>
        <v>53.117646070959722</v>
      </c>
      <c r="I30">
        <f t="shared" si="18"/>
        <v>2.2864658149770567</v>
      </c>
    </row>
    <row r="31" spans="2:26">
      <c r="C31">
        <f t="shared" si="14"/>
        <v>15</v>
      </c>
      <c r="E31">
        <f t="shared" ref="E31:G31" si="23">((E14+17.952)/39.102)</f>
        <v>55.281108383202913</v>
      </c>
      <c r="F31">
        <f t="shared" si="23"/>
        <v>53.67224771111453</v>
      </c>
      <c r="G31">
        <f t="shared" si="23"/>
        <v>53.241433430515073</v>
      </c>
      <c r="H31">
        <f t="shared" si="17"/>
        <v>54.064929841610841</v>
      </c>
      <c r="I31">
        <f t="shared" si="18"/>
        <v>1.0750432176726084</v>
      </c>
    </row>
    <row r="32" spans="2:26">
      <c r="C32">
        <f t="shared" si="14"/>
        <v>30</v>
      </c>
      <c r="E32">
        <f t="shared" ref="E32:G32" si="24">((E15+17.952)/39.102)</f>
        <v>55.030605595621722</v>
      </c>
      <c r="F32">
        <f t="shared" si="24"/>
        <v>52.736618843025937</v>
      </c>
      <c r="G32">
        <f t="shared" si="24"/>
        <v>54.88266763848398</v>
      </c>
      <c r="H32">
        <f t="shared" si="17"/>
        <v>54.216630692377215</v>
      </c>
      <c r="I32">
        <f t="shared" si="18"/>
        <v>1.2838604735155843</v>
      </c>
    </row>
    <row r="33" spans="3:9">
      <c r="C33">
        <f t="shared" si="14"/>
        <v>60</v>
      </c>
      <c r="E33">
        <f t="shared" ref="E33:G33" si="25">((E16+17.952)/39.102)</f>
        <v>55.536450309447105</v>
      </c>
      <c r="F33">
        <f t="shared" si="25"/>
        <v>54.604723543552772</v>
      </c>
      <c r="G33">
        <f t="shared" si="25"/>
        <v>52.30561096619099</v>
      </c>
      <c r="H33">
        <f t="shared" si="17"/>
        <v>54.148928273063625</v>
      </c>
      <c r="I33">
        <f t="shared" si="18"/>
        <v>1.6629469961285923</v>
      </c>
    </row>
    <row r="34" spans="3:9">
      <c r="C34">
        <f t="shared" si="14"/>
        <v>90</v>
      </c>
      <c r="E34">
        <f t="shared" ref="E34:G34" si="26">((E17+17.952)/39.102)</f>
        <v>52.215879750396404</v>
      </c>
      <c r="F34">
        <f t="shared" si="26"/>
        <v>53.831262083780885</v>
      </c>
      <c r="G34">
        <f t="shared" si="26"/>
        <v>55.503595979745299</v>
      </c>
      <c r="H34">
        <f t="shared" si="17"/>
        <v>53.850245937974194</v>
      </c>
      <c r="I34">
        <f t="shared" si="18"/>
        <v>1.6439403247140858</v>
      </c>
    </row>
    <row r="35" spans="3:9">
      <c r="C35">
        <f t="shared" si="14"/>
        <v>120</v>
      </c>
      <c r="E35">
        <f t="shared" ref="E35:G35" si="27">((E18+17.952)/39.102)</f>
        <v>52.531935195130693</v>
      </c>
      <c r="F35">
        <f t="shared" si="27"/>
        <v>51.415152166129609</v>
      </c>
      <c r="G35">
        <f t="shared" si="27"/>
        <v>55.54422996266176</v>
      </c>
      <c r="H35">
        <f t="shared" si="17"/>
        <v>53.163772441307351</v>
      </c>
      <c r="I35">
        <f t="shared" si="18"/>
        <v>2.135821760282393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28">C25</f>
        <v>1</v>
      </c>
      <c r="E43">
        <f>(R8/56)*100</f>
        <v>17.371335134483441</v>
      </c>
      <c r="F43">
        <f>(V8/56)*100</f>
        <v>32.677797810853669</v>
      </c>
      <c r="G43">
        <f>(Z8/56)*100</f>
        <v>45.557795271706972</v>
      </c>
      <c r="H43">
        <f>AVERAGE(E43:G43)</f>
        <v>31.868976072348023</v>
      </c>
      <c r="I43">
        <f>STDEV(E43:G43)</f>
        <v>14.110626429054552</v>
      </c>
    </row>
    <row r="44" spans="3:9">
      <c r="C44">
        <f t="shared" si="28"/>
        <v>2</v>
      </c>
      <c r="E44">
        <f t="shared" ref="E44:E53" si="29">(R9/56)*100</f>
        <v>29.366431498754185</v>
      </c>
      <c r="F44">
        <f t="shared" ref="F44:F53" si="30">(V9/56)*100</f>
        <v>60.96659952947644</v>
      </c>
      <c r="G44">
        <f t="shared" ref="G44:G53" si="31">(Z9/56)*100</f>
        <v>69.364506664194508</v>
      </c>
      <c r="H44">
        <f t="shared" ref="H44:H53" si="32">AVERAGE(E44:G44)</f>
        <v>53.232512564141707</v>
      </c>
      <c r="I44">
        <f t="shared" ref="I44:I53" si="33">STDEV(E44:G44)</f>
        <v>21.090841143149675</v>
      </c>
    </row>
    <row r="45" spans="3:9">
      <c r="C45">
        <f t="shared" si="28"/>
        <v>3</v>
      </c>
      <c r="E45">
        <f t="shared" si="29"/>
        <v>89.69121100298932</v>
      </c>
      <c r="F45">
        <f t="shared" si="30"/>
        <v>80.949802919288047</v>
      </c>
      <c r="G45">
        <f t="shared" si="31"/>
        <v>59.211452236641179</v>
      </c>
      <c r="H45">
        <f t="shared" si="32"/>
        <v>76.61748871963951</v>
      </c>
      <c r="I45">
        <f t="shared" si="33"/>
        <v>15.694923808577494</v>
      </c>
    </row>
    <row r="46" spans="3:9">
      <c r="C46">
        <f t="shared" si="28"/>
        <v>4</v>
      </c>
      <c r="E46">
        <f t="shared" si="29"/>
        <v>52.381832588029845</v>
      </c>
      <c r="F46">
        <f t="shared" si="30"/>
        <v>99.129082287229252</v>
      </c>
      <c r="G46">
        <f t="shared" si="31"/>
        <v>95.222359832911579</v>
      </c>
      <c r="H46">
        <f t="shared" si="32"/>
        <v>82.244424902723551</v>
      </c>
      <c r="I46">
        <f t="shared" si="33"/>
        <v>25.935428180366983</v>
      </c>
    </row>
    <row r="47" spans="3:9">
      <c r="C47">
        <f t="shared" si="28"/>
        <v>5</v>
      </c>
      <c r="E47">
        <f t="shared" si="29"/>
        <v>62.54068048421184</v>
      </c>
      <c r="F47">
        <f t="shared" si="30"/>
        <v>97.39544221644978</v>
      </c>
      <c r="G47">
        <f t="shared" si="31"/>
        <v>101.1037163360093</v>
      </c>
      <c r="H47">
        <f t="shared" si="32"/>
        <v>87.013279678890299</v>
      </c>
      <c r="I47">
        <f t="shared" si="33"/>
        <v>21.274842132057788</v>
      </c>
    </row>
    <row r="48" spans="3:9">
      <c r="C48">
        <f t="shared" si="28"/>
        <v>10</v>
      </c>
      <c r="E48">
        <f t="shared" si="29"/>
        <v>91.919646822656745</v>
      </c>
      <c r="F48">
        <f t="shared" si="30"/>
        <v>97.416204520655398</v>
      </c>
      <c r="G48">
        <f t="shared" si="31"/>
        <v>100.69107055072897</v>
      </c>
      <c r="H48">
        <f t="shared" si="32"/>
        <v>96.675640631347036</v>
      </c>
      <c r="I48">
        <f t="shared" si="33"/>
        <v>4.4323576920142331</v>
      </c>
    </row>
    <row r="49" spans="3:9">
      <c r="C49">
        <f t="shared" si="28"/>
        <v>15</v>
      </c>
      <c r="E49">
        <f t="shared" si="29"/>
        <v>100.60366689774729</v>
      </c>
      <c r="F49">
        <f t="shared" si="30"/>
        <v>98.417258012824419</v>
      </c>
      <c r="G49">
        <f t="shared" si="31"/>
        <v>97.661613792640836</v>
      </c>
      <c r="H49">
        <f t="shared" si="32"/>
        <v>98.89417956773751</v>
      </c>
      <c r="I49">
        <f t="shared" si="33"/>
        <v>1.5279102543906737</v>
      </c>
    </row>
    <row r="50" spans="3:9">
      <c r="C50">
        <f t="shared" si="28"/>
        <v>30</v>
      </c>
      <c r="E50">
        <f t="shared" si="29"/>
        <v>100.70476418563013</v>
      </c>
      <c r="F50">
        <f t="shared" si="30"/>
        <v>97.278954951863795</v>
      </c>
      <c r="G50">
        <f t="shared" si="31"/>
        <v>101.12057798772931</v>
      </c>
      <c r="H50">
        <f t="shared" si="32"/>
        <v>99.701432375074418</v>
      </c>
      <c r="I50">
        <f t="shared" si="33"/>
        <v>2.1082037209382527</v>
      </c>
    </row>
    <row r="51" spans="3:9">
      <c r="C51">
        <f t="shared" si="28"/>
        <v>60</v>
      </c>
      <c r="E51">
        <f t="shared" si="29"/>
        <v>102.15399686503679</v>
      </c>
      <c r="F51">
        <f t="shared" si="30"/>
        <v>101.13803694529491</v>
      </c>
      <c r="G51">
        <f t="shared" si="31"/>
        <v>97.063161982032369</v>
      </c>
      <c r="H51">
        <f t="shared" si="32"/>
        <v>100.11839859745469</v>
      </c>
      <c r="I51">
        <f t="shared" si="33"/>
        <v>2.6942339768092545</v>
      </c>
    </row>
    <row r="52" spans="3:9">
      <c r="C52">
        <f t="shared" si="28"/>
        <v>90</v>
      </c>
      <c r="E52">
        <f t="shared" si="29"/>
        <v>96.775363429325651</v>
      </c>
      <c r="F52">
        <f t="shared" si="30"/>
        <v>100.29856929434861</v>
      </c>
      <c r="G52">
        <f t="shared" si="31"/>
        <v>103.29275437693279</v>
      </c>
      <c r="H52">
        <f t="shared" si="32"/>
        <v>100.12222903353569</v>
      </c>
      <c r="I52">
        <f t="shared" si="33"/>
        <v>3.2622719240853533</v>
      </c>
    </row>
    <row r="53" spans="3:9">
      <c r="C53">
        <f t="shared" si="28"/>
        <v>120</v>
      </c>
      <c r="E53">
        <f t="shared" si="29"/>
        <v>97.857762832128941</v>
      </c>
      <c r="F53">
        <f t="shared" si="30"/>
        <v>96.518127596992969</v>
      </c>
      <c r="G53">
        <f t="shared" si="31"/>
        <v>103.91594597320967</v>
      </c>
      <c r="H53">
        <f t="shared" si="32"/>
        <v>99.430612134110518</v>
      </c>
      <c r="I53">
        <f t="shared" si="33"/>
        <v>3.9417407800273172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C24" workbookViewId="0">
      <selection activeCell="E42" sqref="E42:G5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8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1020.7890599999999</v>
      </c>
      <c r="F8">
        <v>1193.9777799999999</v>
      </c>
      <c r="G8">
        <v>855.69872999999995</v>
      </c>
      <c r="H8">
        <f>AVERAGE(E8:G8)</f>
        <v>1023.4885233333333</v>
      </c>
      <c r="I8">
        <f>STDEV(E8:G8)</f>
        <v>169.15568049563586</v>
      </c>
      <c r="J8">
        <f>I8/H8</f>
        <v>0.16527364659129123</v>
      </c>
      <c r="K8">
        <f>J8*100</f>
        <v>16.527364659129123</v>
      </c>
      <c r="O8">
        <v>1</v>
      </c>
      <c r="P8" s="14">
        <f t="shared" ref="P8:P18" si="0">E25</f>
        <v>32.351211317418212</v>
      </c>
      <c r="Q8" s="15">
        <f>P8+Q7</f>
        <v>32.351211317418212</v>
      </c>
      <c r="R8" s="16">
        <f>((900*P8)+(5*Q7))/900</f>
        <v>32.351211317418212</v>
      </c>
      <c r="S8" s="16"/>
      <c r="T8" s="14">
        <f t="shared" ref="T8:T18" si="1">F25</f>
        <v>37.820098522167491</v>
      </c>
      <c r="U8" s="15">
        <f>T8+U7</f>
        <v>37.820098522167491</v>
      </c>
      <c r="V8" s="16">
        <f>((900*T8)+(5*U7))/900</f>
        <v>37.820098522167491</v>
      </c>
      <c r="X8" s="14">
        <f t="shared" ref="X8:X18" si="2">G25</f>
        <v>27.138051976758874</v>
      </c>
      <c r="Y8" s="15">
        <f>X8+Y7</f>
        <v>27.138051976758874</v>
      </c>
      <c r="Z8" s="16">
        <f>((900*X8)+(5*Y7))/900</f>
        <v>27.138051976758874</v>
      </c>
    </row>
    <row r="9" spans="3:26">
      <c r="C9">
        <v>2</v>
      </c>
      <c r="E9">
        <v>1826.1804199999999</v>
      </c>
      <c r="F9">
        <v>1520.05933</v>
      </c>
      <c r="G9">
        <v>1320.85742</v>
      </c>
      <c r="H9">
        <f t="shared" ref="H9:H18" si="3">AVERAGE(E9:G9)</f>
        <v>1555.6990566666666</v>
      </c>
      <c r="I9">
        <f t="shared" ref="I9:I18" si="4">STDEV(E9:G9)</f>
        <v>254.5397339707616</v>
      </c>
      <c r="J9">
        <f t="shared" ref="J9:J18" si="5">I9/H9</f>
        <v>0.16361759228430311</v>
      </c>
      <c r="K9">
        <f t="shared" ref="K9:K16" si="6">J9*100</f>
        <v>16.361759228430312</v>
      </c>
      <c r="O9">
        <v>2</v>
      </c>
      <c r="P9" s="14">
        <f t="shared" si="0"/>
        <v>57.783551850448404</v>
      </c>
      <c r="Q9" s="15">
        <f t="shared" ref="Q9:Q18" si="7">P9+Q8</f>
        <v>90.134763167866623</v>
      </c>
      <c r="R9" s="16">
        <f t="shared" ref="R9:R18" si="8">((900*P9)+(5*Q8))/900</f>
        <v>57.963280802211834</v>
      </c>
      <c r="S9" s="16"/>
      <c r="T9" s="14">
        <f t="shared" si="1"/>
        <v>48.11697707464949</v>
      </c>
      <c r="U9" s="15">
        <f t="shared" ref="U9:U18" si="9">T8+U8</f>
        <v>75.640197044334982</v>
      </c>
      <c r="V9" s="16">
        <f t="shared" ref="V9:V18" si="10">((900*T9)+(5*U8))/900</f>
        <v>48.327088733105974</v>
      </c>
      <c r="X9" s="14">
        <f t="shared" si="2"/>
        <v>41.826655298724269</v>
      </c>
      <c r="Y9" s="15">
        <f t="shared" ref="Y9:Y18" si="11">X9+Y8</f>
        <v>68.964707275483136</v>
      </c>
      <c r="Z9" s="16">
        <f t="shared" ref="Z9:Z18" si="12">((900*X9)+(5*Y8))/900</f>
        <v>41.977422254150703</v>
      </c>
    </row>
    <row r="10" spans="3:26">
      <c r="C10">
        <v>3</v>
      </c>
      <c r="E10">
        <v>1626.96423</v>
      </c>
      <c r="F10">
        <v>2111.8977100000002</v>
      </c>
      <c r="G10">
        <v>1716.4681399999999</v>
      </c>
      <c r="H10">
        <f t="shared" si="3"/>
        <v>1818.44336</v>
      </c>
      <c r="I10">
        <f t="shared" si="4"/>
        <v>258.04908278613397</v>
      </c>
      <c r="J10">
        <f t="shared" si="5"/>
        <v>0.14190658255428643</v>
      </c>
      <c r="K10">
        <f t="shared" si="6"/>
        <v>14.190658255428643</v>
      </c>
      <c r="O10">
        <v>3</v>
      </c>
      <c r="P10" s="14">
        <f t="shared" si="0"/>
        <v>51.492779146141217</v>
      </c>
      <c r="Q10" s="15">
        <f t="shared" si="7"/>
        <v>141.62754231400783</v>
      </c>
      <c r="R10" s="16">
        <f t="shared" si="8"/>
        <v>51.993527830407146</v>
      </c>
      <c r="S10" s="16"/>
      <c r="T10" s="14">
        <f t="shared" si="1"/>
        <v>66.805823228495655</v>
      </c>
      <c r="U10" s="15">
        <f t="shared" si="9"/>
        <v>123.75717411898447</v>
      </c>
      <c r="V10" s="16">
        <f t="shared" si="10"/>
        <v>67.226046545408622</v>
      </c>
      <c r="X10" s="14">
        <f t="shared" si="2"/>
        <v>54.31909940634079</v>
      </c>
      <c r="Y10" s="15">
        <f t="shared" si="11"/>
        <v>123.28380668182393</v>
      </c>
      <c r="Z10" s="16">
        <f t="shared" si="12"/>
        <v>54.702236668982358</v>
      </c>
    </row>
    <row r="11" spans="3:26">
      <c r="C11">
        <v>4</v>
      </c>
      <c r="E11">
        <v>2046.3529100000001</v>
      </c>
      <c r="F11">
        <v>2284.1389199999999</v>
      </c>
      <c r="G11">
        <v>1918.1055899999999</v>
      </c>
      <c r="H11">
        <f t="shared" si="3"/>
        <v>2082.8658066666667</v>
      </c>
      <c r="I11">
        <f t="shared" si="4"/>
        <v>185.72827836644916</v>
      </c>
      <c r="J11">
        <f t="shared" si="5"/>
        <v>8.9169584412008326E-2</v>
      </c>
      <c r="K11">
        <f t="shared" si="6"/>
        <v>8.9169584412008334</v>
      </c>
      <c r="O11">
        <v>4</v>
      </c>
      <c r="P11" s="14">
        <f t="shared" si="0"/>
        <v>64.736074586333217</v>
      </c>
      <c r="Q11" s="15">
        <f t="shared" si="7"/>
        <v>206.36361690034104</v>
      </c>
      <c r="R11" s="16">
        <f t="shared" si="8"/>
        <v>65.522894265855484</v>
      </c>
      <c r="S11" s="16"/>
      <c r="T11" s="14">
        <f t="shared" si="1"/>
        <v>72.24479032461791</v>
      </c>
      <c r="U11" s="15">
        <f t="shared" si="9"/>
        <v>190.56299734748012</v>
      </c>
      <c r="V11" s="16">
        <f t="shared" si="10"/>
        <v>72.932330180834498</v>
      </c>
      <c r="X11" s="14">
        <f t="shared" si="2"/>
        <v>60.686329733484904</v>
      </c>
      <c r="Y11" s="15">
        <f t="shared" si="11"/>
        <v>183.97013641530884</v>
      </c>
      <c r="Z11" s="16">
        <f t="shared" si="12"/>
        <v>61.371239770606152</v>
      </c>
    </row>
    <row r="12" spans="3:26">
      <c r="C12">
        <v>5</v>
      </c>
      <c r="E12">
        <v>2052.4826699999999</v>
      </c>
      <c r="F12">
        <v>2361.6091299999998</v>
      </c>
      <c r="G12">
        <v>2188.0595699999999</v>
      </c>
      <c r="H12">
        <f t="shared" si="3"/>
        <v>2200.7171233333333</v>
      </c>
      <c r="I12">
        <f t="shared" si="4"/>
        <v>154.95145146245815</v>
      </c>
      <c r="J12">
        <f t="shared" si="5"/>
        <v>7.0409526885381671E-2</v>
      </c>
      <c r="K12">
        <f t="shared" si="6"/>
        <v>7.0409526885381668</v>
      </c>
      <c r="O12">
        <v>5</v>
      </c>
      <c r="P12" s="14">
        <f t="shared" si="0"/>
        <v>64.92963780472401</v>
      </c>
      <c r="Q12" s="15">
        <f t="shared" si="7"/>
        <v>271.29325470506507</v>
      </c>
      <c r="R12" s="16">
        <f t="shared" si="8"/>
        <v>66.076102343059233</v>
      </c>
      <c r="T12" s="14">
        <f t="shared" si="1"/>
        <v>74.691115005683969</v>
      </c>
      <c r="U12" s="15">
        <f t="shared" si="9"/>
        <v>262.80778767209802</v>
      </c>
      <c r="V12" s="16">
        <f t="shared" si="10"/>
        <v>75.749798324281088</v>
      </c>
      <c r="X12" s="14">
        <f t="shared" si="2"/>
        <v>69.210833333333326</v>
      </c>
      <c r="Y12" s="15">
        <f t="shared" si="11"/>
        <v>253.18096974864216</v>
      </c>
      <c r="Z12" s="16">
        <f t="shared" si="12"/>
        <v>70.232889646751715</v>
      </c>
    </row>
    <row r="13" spans="3:26">
      <c r="C13">
        <v>10</v>
      </c>
      <c r="E13">
        <v>2383.0390600000001</v>
      </c>
      <c r="F13">
        <v>2656.92236</v>
      </c>
      <c r="G13" s="1">
        <v>2319.85815</v>
      </c>
      <c r="H13">
        <f t="shared" si="3"/>
        <v>2453.2731899999999</v>
      </c>
      <c r="I13">
        <f t="shared" si="4"/>
        <v>179.17225002319333</v>
      </c>
      <c r="J13">
        <f t="shared" si="5"/>
        <v>7.303395755251918E-2</v>
      </c>
      <c r="K13">
        <f t="shared" si="6"/>
        <v>7.303395755251918</v>
      </c>
      <c r="O13">
        <v>10</v>
      </c>
      <c r="P13" s="14">
        <f t="shared" si="0"/>
        <v>75.367821144372869</v>
      </c>
      <c r="Q13" s="15">
        <f t="shared" si="7"/>
        <v>346.66107584943791</v>
      </c>
      <c r="R13" s="16">
        <f t="shared" si="8"/>
        <v>76.875005892734336</v>
      </c>
      <c r="T13" s="14">
        <f t="shared" si="1"/>
        <v>84.016403309334351</v>
      </c>
      <c r="U13" s="15">
        <f t="shared" si="9"/>
        <v>337.49890267778198</v>
      </c>
      <c r="V13" s="16">
        <f t="shared" si="10"/>
        <v>85.476446574179349</v>
      </c>
      <c r="X13" s="14">
        <f t="shared" si="2"/>
        <v>73.372718517115075</v>
      </c>
      <c r="Y13" s="15">
        <f t="shared" si="11"/>
        <v>326.55368826575722</v>
      </c>
      <c r="Z13" s="16">
        <f t="shared" si="12"/>
        <v>74.779279460163082</v>
      </c>
    </row>
    <row r="14" spans="3:26">
      <c r="C14">
        <v>15</v>
      </c>
      <c r="E14">
        <v>2392.7478000000001</v>
      </c>
      <c r="F14">
        <v>2686.36499</v>
      </c>
      <c r="G14">
        <v>2440.2800299999999</v>
      </c>
      <c r="H14">
        <f t="shared" si="3"/>
        <v>2506.4642733333335</v>
      </c>
      <c r="I14">
        <f t="shared" si="4"/>
        <v>157.60085378917981</v>
      </c>
      <c r="J14">
        <f t="shared" si="5"/>
        <v>6.2877757910184476E-2</v>
      </c>
      <c r="K14">
        <f t="shared" si="6"/>
        <v>6.287775791018448</v>
      </c>
      <c r="O14">
        <v>15</v>
      </c>
      <c r="P14" s="14">
        <f t="shared" si="0"/>
        <v>75.674400025262102</v>
      </c>
      <c r="Q14" s="15">
        <f t="shared" si="7"/>
        <v>422.33547587470002</v>
      </c>
      <c r="R14" s="16">
        <f t="shared" si="8"/>
        <v>77.600294891092318</v>
      </c>
      <c r="T14" s="14">
        <f t="shared" si="1"/>
        <v>84.946131426045227</v>
      </c>
      <c r="U14" s="15">
        <f t="shared" si="9"/>
        <v>421.51530598711634</v>
      </c>
      <c r="V14" s="16">
        <f t="shared" si="10"/>
        <v>86.821125329810684</v>
      </c>
      <c r="X14" s="14">
        <f t="shared" si="2"/>
        <v>77.175354616647724</v>
      </c>
      <c r="Y14" s="15">
        <f t="shared" si="11"/>
        <v>403.72904288240494</v>
      </c>
      <c r="Z14" s="16">
        <f t="shared" si="12"/>
        <v>78.989541773679704</v>
      </c>
    </row>
    <row r="15" spans="3:26">
      <c r="C15">
        <v>30</v>
      </c>
      <c r="E15">
        <v>2446.2334000000001</v>
      </c>
      <c r="F15">
        <v>2375.0634799999998</v>
      </c>
      <c r="G15">
        <v>2696.5585900000001</v>
      </c>
      <c r="H15">
        <f t="shared" si="3"/>
        <v>2505.9518233333333</v>
      </c>
      <c r="I15">
        <f t="shared" si="4"/>
        <v>168.86235223560777</v>
      </c>
      <c r="J15">
        <f t="shared" si="5"/>
        <v>6.7384516598963468E-2</v>
      </c>
      <c r="K15">
        <f t="shared" si="6"/>
        <v>6.7384516598963469</v>
      </c>
      <c r="O15">
        <v>30</v>
      </c>
      <c r="P15" s="14">
        <f t="shared" si="0"/>
        <v>77.363347859037518</v>
      </c>
      <c r="Q15" s="15">
        <f t="shared" si="7"/>
        <v>499.69882373373753</v>
      </c>
      <c r="R15" s="16">
        <f t="shared" si="8"/>
        <v>79.709656058341423</v>
      </c>
      <c r="T15" s="14">
        <f t="shared" si="1"/>
        <v>75.115971327523042</v>
      </c>
      <c r="U15" s="15">
        <f t="shared" si="9"/>
        <v>506.46143741316155</v>
      </c>
      <c r="V15" s="16">
        <f t="shared" si="10"/>
        <v>77.457723027451465</v>
      </c>
      <c r="X15" s="14">
        <f t="shared" si="2"/>
        <v>85.268021030693447</v>
      </c>
      <c r="Y15" s="15">
        <f t="shared" si="11"/>
        <v>488.99706391309837</v>
      </c>
      <c r="Z15" s="16">
        <f t="shared" si="12"/>
        <v>87.510960157817919</v>
      </c>
    </row>
    <row r="16" spans="3:26">
      <c r="C16">
        <v>60</v>
      </c>
      <c r="E16">
        <v>2421.0698200000002</v>
      </c>
      <c r="F16">
        <v>2647.7663600000001</v>
      </c>
      <c r="G16">
        <v>2360.6135300000001</v>
      </c>
      <c r="H16">
        <f t="shared" si="3"/>
        <v>2476.4832366666669</v>
      </c>
      <c r="I16">
        <f t="shared" si="4"/>
        <v>151.38418677080321</v>
      </c>
      <c r="J16">
        <f t="shared" si="5"/>
        <v>6.1128694323231321E-2</v>
      </c>
      <c r="K16">
        <f t="shared" si="6"/>
        <v>6.1128694323231318</v>
      </c>
      <c r="O16">
        <v>60</v>
      </c>
      <c r="P16" s="14">
        <f t="shared" si="0"/>
        <v>76.56874194770748</v>
      </c>
      <c r="Q16" s="15">
        <f t="shared" si="7"/>
        <v>576.26756568144503</v>
      </c>
      <c r="R16" s="16">
        <f t="shared" si="8"/>
        <v>79.344846524006016</v>
      </c>
      <c r="T16" s="14">
        <f t="shared" si="1"/>
        <v>83.727278640899343</v>
      </c>
      <c r="U16" s="15">
        <f t="shared" si="9"/>
        <v>581.57740874068463</v>
      </c>
      <c r="V16" s="16">
        <f t="shared" si="10"/>
        <v>86.540953293194676</v>
      </c>
      <c r="X16" s="14">
        <f t="shared" si="2"/>
        <v>74.659676329417721</v>
      </c>
      <c r="Y16" s="15">
        <f t="shared" si="11"/>
        <v>563.65674024251609</v>
      </c>
      <c r="Z16" s="16">
        <f t="shared" si="12"/>
        <v>77.376326684490493</v>
      </c>
    </row>
    <row r="17" spans="2:26">
      <c r="C17">
        <v>90</v>
      </c>
      <c r="E17">
        <v>2204.1059599999999</v>
      </c>
      <c r="F17">
        <v>2469.29907</v>
      </c>
      <c r="G17">
        <v>2669.7873500000001</v>
      </c>
      <c r="H17">
        <f t="shared" si="3"/>
        <v>2447.7307933333336</v>
      </c>
      <c r="I17">
        <f t="shared" si="4"/>
        <v>233.5887029949447</v>
      </c>
      <c r="J17">
        <f t="shared" si="5"/>
        <v>9.5430716331693602E-2</v>
      </c>
      <c r="K17">
        <f>J17*100</f>
        <v>9.5430716331693599</v>
      </c>
      <c r="O17">
        <v>90</v>
      </c>
      <c r="P17" s="14">
        <f t="shared" si="0"/>
        <v>69.717540103574578</v>
      </c>
      <c r="Q17" s="15">
        <f t="shared" si="7"/>
        <v>645.98510578501964</v>
      </c>
      <c r="R17" s="16">
        <f t="shared" si="8"/>
        <v>72.919026579582606</v>
      </c>
      <c r="T17" s="14">
        <f t="shared" si="1"/>
        <v>78.09170677024126</v>
      </c>
      <c r="U17" s="15">
        <f t="shared" si="9"/>
        <v>665.30468738158402</v>
      </c>
      <c r="V17" s="16">
        <f t="shared" si="10"/>
        <v>81.322692374356166</v>
      </c>
      <c r="X17" s="14">
        <f t="shared" si="2"/>
        <v>84.422649046355943</v>
      </c>
      <c r="Y17" s="15">
        <f t="shared" si="11"/>
        <v>648.07938928887199</v>
      </c>
      <c r="Z17" s="16">
        <f t="shared" si="12"/>
        <v>87.554075381036597</v>
      </c>
    </row>
    <row r="18" spans="2:26">
      <c r="C18">
        <v>120</v>
      </c>
      <c r="E18">
        <v>2655.6179200000001</v>
      </c>
      <c r="F18">
        <v>2333.9089399999998</v>
      </c>
      <c r="G18">
        <v>2385.4104000000002</v>
      </c>
      <c r="H18">
        <f t="shared" si="3"/>
        <v>2458.3124200000002</v>
      </c>
      <c r="I18">
        <f t="shared" si="4"/>
        <v>172.80102818912982</v>
      </c>
      <c r="J18">
        <f t="shared" si="5"/>
        <v>7.0292541657146171E-2</v>
      </c>
      <c r="K18">
        <f t="shared" ref="K18" si="13">J18*100</f>
        <v>7.029254165714617</v>
      </c>
      <c r="O18">
        <v>120</v>
      </c>
      <c r="P18" s="14">
        <f t="shared" si="0"/>
        <v>83.975212201591518</v>
      </c>
      <c r="Q18" s="15">
        <f t="shared" si="7"/>
        <v>729.96031798661113</v>
      </c>
      <c r="R18" s="16">
        <f t="shared" si="8"/>
        <v>87.564018344841628</v>
      </c>
      <c r="T18" s="14">
        <f t="shared" si="1"/>
        <v>73.816408993305544</v>
      </c>
      <c r="U18" s="15">
        <f t="shared" si="9"/>
        <v>743.39639415182523</v>
      </c>
      <c r="V18" s="16">
        <f t="shared" si="10"/>
        <v>77.512546145425461</v>
      </c>
      <c r="X18" s="14">
        <f t="shared" si="2"/>
        <v>75.442702412530011</v>
      </c>
      <c r="Y18" s="15">
        <f t="shared" si="11"/>
        <v>723.52209170140202</v>
      </c>
      <c r="Z18" s="16">
        <f t="shared" si="12"/>
        <v>79.043143464134857</v>
      </c>
    </row>
    <row r="21" spans="2:26">
      <c r="B21" t="s">
        <v>39</v>
      </c>
    </row>
    <row r="22" spans="2:26">
      <c r="J22" s="5"/>
      <c r="K22" s="5"/>
    </row>
    <row r="23" spans="2:26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2:26">
      <c r="C25">
        <f t="shared" ref="C25:C35" si="14">C8</f>
        <v>1</v>
      </c>
      <c r="E25">
        <f>((E8+3.7091)/31.668)</f>
        <v>32.351211317418212</v>
      </c>
      <c r="F25">
        <f t="shared" ref="F25:G25" si="15">((F8+3.7091)/31.668)</f>
        <v>37.820098522167491</v>
      </c>
      <c r="G25">
        <f t="shared" si="15"/>
        <v>27.138051976758874</v>
      </c>
      <c r="H25">
        <f>AVERAGE(E25:G25)</f>
        <v>32.436453938781526</v>
      </c>
      <c r="I25">
        <f>STDEV(E25:G25)</f>
        <v>5.3415334247706276</v>
      </c>
    </row>
    <row r="26" spans="2:26">
      <c r="C26">
        <f t="shared" si="14"/>
        <v>2</v>
      </c>
      <c r="E26">
        <f t="shared" ref="E26:G26" si="16">((E9+3.7091)/31.668)</f>
        <v>57.783551850448404</v>
      </c>
      <c r="F26">
        <f t="shared" si="16"/>
        <v>48.11697707464949</v>
      </c>
      <c r="G26">
        <f t="shared" si="16"/>
        <v>41.826655298724269</v>
      </c>
      <c r="H26">
        <f t="shared" ref="H26:H35" si="17">AVERAGE(E26:G26)</f>
        <v>49.242394741274047</v>
      </c>
      <c r="I26">
        <f t="shared" ref="I26:I35" si="18">STDEV(E26:G26)</f>
        <v>8.0377584303007357</v>
      </c>
    </row>
    <row r="27" spans="2:26">
      <c r="C27">
        <f t="shared" si="14"/>
        <v>3</v>
      </c>
      <c r="E27">
        <f t="shared" ref="E27:G27" si="19">((E10+3.7091)/31.668)</f>
        <v>51.492779146141217</v>
      </c>
      <c r="F27">
        <f t="shared" si="19"/>
        <v>66.805823228495655</v>
      </c>
      <c r="G27">
        <f t="shared" si="19"/>
        <v>54.31909940634079</v>
      </c>
      <c r="H27">
        <f t="shared" si="17"/>
        <v>57.539233926992551</v>
      </c>
      <c r="I27">
        <f t="shared" si="18"/>
        <v>8.1485753058649291</v>
      </c>
    </row>
    <row r="28" spans="2:26">
      <c r="C28">
        <f t="shared" si="14"/>
        <v>4</v>
      </c>
      <c r="E28">
        <f t="shared" ref="E28:G28" si="20">((E11+3.7091)/31.668)</f>
        <v>64.736074586333217</v>
      </c>
      <c r="F28">
        <f t="shared" si="20"/>
        <v>72.24479032461791</v>
      </c>
      <c r="G28">
        <f t="shared" si="20"/>
        <v>60.686329733484904</v>
      </c>
      <c r="H28">
        <f t="shared" si="17"/>
        <v>65.889064881478689</v>
      </c>
      <c r="I28">
        <f t="shared" si="18"/>
        <v>5.864856586031614</v>
      </c>
    </row>
    <row r="29" spans="2:26">
      <c r="C29">
        <f t="shared" si="14"/>
        <v>5</v>
      </c>
      <c r="E29">
        <f t="shared" ref="E29:G29" si="21">((E12+3.7091)/31.668)</f>
        <v>64.92963780472401</v>
      </c>
      <c r="F29">
        <f t="shared" si="21"/>
        <v>74.691115005683969</v>
      </c>
      <c r="G29">
        <f t="shared" si="21"/>
        <v>69.210833333333326</v>
      </c>
      <c r="H29">
        <f t="shared" si="17"/>
        <v>69.610528714580425</v>
      </c>
      <c r="I29">
        <f t="shared" si="18"/>
        <v>4.8929977094372292</v>
      </c>
    </row>
    <row r="30" spans="2:26">
      <c r="C30">
        <f t="shared" si="14"/>
        <v>10</v>
      </c>
      <c r="E30">
        <f t="shared" ref="E30:G30" si="22">((E13+3.7091)/31.668)</f>
        <v>75.367821144372869</v>
      </c>
      <c r="F30">
        <f t="shared" si="22"/>
        <v>84.016403309334351</v>
      </c>
      <c r="G30">
        <f t="shared" si="22"/>
        <v>73.372718517115075</v>
      </c>
      <c r="H30">
        <f t="shared" si="17"/>
        <v>77.585647656940765</v>
      </c>
      <c r="I30">
        <f t="shared" si="18"/>
        <v>5.6578328288238398</v>
      </c>
    </row>
    <row r="31" spans="2:26">
      <c r="C31">
        <f t="shared" si="14"/>
        <v>15</v>
      </c>
      <c r="E31">
        <f t="shared" ref="E31:G31" si="23">((E14+3.7091)/31.668)</f>
        <v>75.674400025262102</v>
      </c>
      <c r="F31">
        <f t="shared" si="23"/>
        <v>84.946131426045227</v>
      </c>
      <c r="G31">
        <f t="shared" si="23"/>
        <v>77.175354616647724</v>
      </c>
      <c r="H31">
        <f t="shared" si="17"/>
        <v>79.265295355985018</v>
      </c>
      <c r="I31">
        <f t="shared" si="18"/>
        <v>4.9766595234678492</v>
      </c>
    </row>
    <row r="32" spans="2:26">
      <c r="C32">
        <f t="shared" si="14"/>
        <v>30</v>
      </c>
      <c r="E32">
        <f t="shared" ref="E32:G32" si="24">((E15+3.7091)/31.668)</f>
        <v>77.363347859037518</v>
      </c>
      <c r="F32">
        <f t="shared" si="24"/>
        <v>75.115971327523042</v>
      </c>
      <c r="G32">
        <f t="shared" si="24"/>
        <v>85.268021030693447</v>
      </c>
      <c r="H32">
        <f t="shared" si="17"/>
        <v>79.249113405751345</v>
      </c>
      <c r="I32">
        <f t="shared" si="18"/>
        <v>5.3322708170900528</v>
      </c>
    </row>
    <row r="33" spans="3:9">
      <c r="C33">
        <f t="shared" si="14"/>
        <v>60</v>
      </c>
      <c r="E33">
        <f t="shared" ref="E33:G33" si="25">((E16+3.7091)/31.668)</f>
        <v>76.56874194770748</v>
      </c>
      <c r="F33">
        <f t="shared" si="25"/>
        <v>83.727278640899343</v>
      </c>
      <c r="G33">
        <f t="shared" si="25"/>
        <v>74.659676329417721</v>
      </c>
      <c r="H33">
        <f t="shared" si="17"/>
        <v>78.318565639341514</v>
      </c>
      <c r="I33">
        <f t="shared" si="18"/>
        <v>4.7803519884679551</v>
      </c>
    </row>
    <row r="34" spans="3:9">
      <c r="C34">
        <f t="shared" si="14"/>
        <v>90</v>
      </c>
      <c r="E34">
        <f t="shared" ref="E34:G34" si="26">((E17+3.7091)/31.668)</f>
        <v>69.717540103574578</v>
      </c>
      <c r="F34">
        <f t="shared" si="26"/>
        <v>78.09170677024126</v>
      </c>
      <c r="G34">
        <f t="shared" si="26"/>
        <v>84.422649046355943</v>
      </c>
      <c r="H34">
        <f t="shared" si="17"/>
        <v>77.410631973390593</v>
      </c>
      <c r="I34">
        <f t="shared" si="18"/>
        <v>7.3761747819548038</v>
      </c>
    </row>
    <row r="35" spans="3:9">
      <c r="C35">
        <f t="shared" si="14"/>
        <v>120</v>
      </c>
      <c r="E35">
        <f t="shared" ref="E35:G35" si="27">((E18+3.7091)/31.668)</f>
        <v>83.975212201591518</v>
      </c>
      <c r="F35">
        <f t="shared" si="27"/>
        <v>73.816408993305544</v>
      </c>
      <c r="G35">
        <f t="shared" si="27"/>
        <v>75.442702412530011</v>
      </c>
      <c r="H35">
        <f t="shared" si="17"/>
        <v>77.744774535809029</v>
      </c>
      <c r="I35">
        <f t="shared" si="18"/>
        <v>5.4566448209274263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28">C25</f>
        <v>1</v>
      </c>
      <c r="E43">
        <f>(R8/83)*100</f>
        <v>38.977363033033988</v>
      </c>
      <c r="F43">
        <f>(V8/83)*100</f>
        <v>45.566383761647579</v>
      </c>
      <c r="G43">
        <f>(Z8/83)*100</f>
        <v>32.696448164769727</v>
      </c>
      <c r="H43">
        <f>AVERAGE(E43:G43)</f>
        <v>39.080064986483762</v>
      </c>
      <c r="I43">
        <f>STDEV(E43:G43)</f>
        <v>6.4355824394826957</v>
      </c>
    </row>
    <row r="44" spans="3:9">
      <c r="C44">
        <f t="shared" si="28"/>
        <v>2</v>
      </c>
      <c r="E44">
        <f t="shared" ref="E44:E53" si="29">(R9/83)*100</f>
        <v>69.835278074954019</v>
      </c>
      <c r="F44">
        <f t="shared" ref="F44:F53" si="30">(V9/83)*100</f>
        <v>58.22540811217587</v>
      </c>
      <c r="G44">
        <f t="shared" ref="G44:G53" si="31">(Z9/83)*100</f>
        <v>50.575207535121322</v>
      </c>
      <c r="H44">
        <f t="shared" ref="H44:H53" si="32">AVERAGE(E44:G44)</f>
        <v>59.545297907417059</v>
      </c>
      <c r="I44">
        <f t="shared" ref="I44:I53" si="33">STDEV(E44:G44)</f>
        <v>9.6976368824328141</v>
      </c>
    </row>
    <row r="45" spans="3:9">
      <c r="C45">
        <f t="shared" si="28"/>
        <v>3</v>
      </c>
      <c r="E45">
        <f t="shared" si="29"/>
        <v>62.642804614948368</v>
      </c>
      <c r="F45">
        <f t="shared" si="30"/>
        <v>80.995236801697132</v>
      </c>
      <c r="G45">
        <f t="shared" si="31"/>
        <v>65.90630923973778</v>
      </c>
      <c r="H45">
        <f t="shared" si="32"/>
        <v>69.848116885461096</v>
      </c>
      <c r="I45">
        <f t="shared" si="33"/>
        <v>9.7906244657434698</v>
      </c>
    </row>
    <row r="46" spans="3:9">
      <c r="C46">
        <f t="shared" si="28"/>
        <v>4</v>
      </c>
      <c r="E46">
        <f t="shared" si="29"/>
        <v>78.943246103440345</v>
      </c>
      <c r="F46">
        <f t="shared" si="30"/>
        <v>87.870277326306621</v>
      </c>
      <c r="G46">
        <f t="shared" si="31"/>
        <v>73.941252735670062</v>
      </c>
      <c r="H46">
        <f t="shared" si="32"/>
        <v>80.251592055139</v>
      </c>
      <c r="I46">
        <f t="shared" si="33"/>
        <v>7.0560795317679208</v>
      </c>
    </row>
    <row r="47" spans="3:9">
      <c r="C47">
        <f t="shared" si="28"/>
        <v>5</v>
      </c>
      <c r="E47">
        <f t="shared" si="29"/>
        <v>79.609761859107508</v>
      </c>
      <c r="F47">
        <f t="shared" si="30"/>
        <v>91.264817258169984</v>
      </c>
      <c r="G47">
        <f t="shared" si="31"/>
        <v>84.6179393334358</v>
      </c>
      <c r="H47">
        <f t="shared" si="32"/>
        <v>85.16417281690444</v>
      </c>
      <c r="I47">
        <f t="shared" si="33"/>
        <v>5.8466962767575463</v>
      </c>
    </row>
    <row r="48" spans="3:9">
      <c r="C48">
        <f t="shared" si="28"/>
        <v>10</v>
      </c>
      <c r="E48">
        <f t="shared" si="29"/>
        <v>92.620489027390761</v>
      </c>
      <c r="F48">
        <f t="shared" si="30"/>
        <v>102.98367057130042</v>
      </c>
      <c r="G48">
        <f t="shared" si="31"/>
        <v>90.09551742188323</v>
      </c>
      <c r="H48">
        <f t="shared" si="32"/>
        <v>95.233225673524814</v>
      </c>
      <c r="I48">
        <f t="shared" si="33"/>
        <v>6.82978165736262</v>
      </c>
    </row>
    <row r="49" spans="3:9">
      <c r="C49">
        <f t="shared" si="28"/>
        <v>15</v>
      </c>
      <c r="E49">
        <f t="shared" si="29"/>
        <v>93.494331194087138</v>
      </c>
      <c r="F49">
        <f t="shared" si="30"/>
        <v>104.60376545760323</v>
      </c>
      <c r="G49">
        <f t="shared" si="31"/>
        <v>95.168122618891218</v>
      </c>
      <c r="H49">
        <f t="shared" si="32"/>
        <v>97.755406423527191</v>
      </c>
      <c r="I49">
        <f t="shared" si="33"/>
        <v>5.9896085454848427</v>
      </c>
    </row>
    <row r="50" spans="3:9">
      <c r="C50">
        <f t="shared" si="28"/>
        <v>30</v>
      </c>
      <c r="E50">
        <f t="shared" si="29"/>
        <v>96.035730190772796</v>
      </c>
      <c r="F50">
        <f t="shared" si="30"/>
        <v>93.322557864399357</v>
      </c>
      <c r="G50">
        <f t="shared" si="31"/>
        <v>105.43489175640713</v>
      </c>
      <c r="H50">
        <f t="shared" si="32"/>
        <v>98.26439327052644</v>
      </c>
      <c r="I50">
        <f t="shared" si="33"/>
        <v>6.3562852689414999</v>
      </c>
    </row>
    <row r="51" spans="3:9">
      <c r="C51">
        <f t="shared" si="28"/>
        <v>60</v>
      </c>
      <c r="E51">
        <f t="shared" si="29"/>
        <v>95.59620063133255</v>
      </c>
      <c r="F51">
        <f t="shared" si="30"/>
        <v>104.26620878698154</v>
      </c>
      <c r="G51">
        <f t="shared" si="31"/>
        <v>93.224489981313852</v>
      </c>
      <c r="H51">
        <f t="shared" si="32"/>
        <v>97.695633133209313</v>
      </c>
      <c r="I51">
        <f t="shared" si="33"/>
        <v>5.8125382724169006</v>
      </c>
    </row>
    <row r="52" spans="3:9">
      <c r="C52">
        <f t="shared" si="28"/>
        <v>90</v>
      </c>
      <c r="E52">
        <f t="shared" si="29"/>
        <v>87.854248891063378</v>
      </c>
      <c r="F52">
        <f t="shared" si="30"/>
        <v>97.979147438983333</v>
      </c>
      <c r="G52">
        <f t="shared" si="31"/>
        <v>105.48683780847783</v>
      </c>
      <c r="H52">
        <f t="shared" si="32"/>
        <v>97.106744712841518</v>
      </c>
      <c r="I52">
        <f t="shared" si="33"/>
        <v>8.8486079622766933</v>
      </c>
    </row>
    <row r="53" spans="3:9">
      <c r="C53">
        <f t="shared" si="28"/>
        <v>120</v>
      </c>
      <c r="E53">
        <f t="shared" si="29"/>
        <v>105.49881728294173</v>
      </c>
      <c r="F53">
        <f t="shared" si="30"/>
        <v>93.388609813765612</v>
      </c>
      <c r="G53">
        <f t="shared" si="31"/>
        <v>95.232702968837174</v>
      </c>
      <c r="H53">
        <f t="shared" si="32"/>
        <v>98.04004335518151</v>
      </c>
      <c r="I53">
        <f t="shared" si="33"/>
        <v>6.5249636987666237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19"/>
  <sheetViews>
    <sheetView tabSelected="1" zoomScale="75" zoomScaleNormal="75" zoomScalePageLayoutView="75" workbookViewId="0">
      <selection activeCell="Y28" sqref="Y28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7</v>
      </c>
      <c r="O3" s="11">
        <v>900</v>
      </c>
      <c r="P3" s="11">
        <v>5</v>
      </c>
      <c r="Q3" s="21"/>
      <c r="R3" s="21"/>
    </row>
    <row r="4" spans="3:26">
      <c r="O4" s="12" t="s">
        <v>42</v>
      </c>
      <c r="P4" s="12" t="s">
        <v>42</v>
      </c>
      <c r="Q4" s="21"/>
      <c r="R4" s="13"/>
    </row>
    <row r="5" spans="3:26">
      <c r="C5" t="s">
        <v>9</v>
      </c>
      <c r="D5" t="s">
        <v>1</v>
      </c>
      <c r="E5" t="s">
        <v>0</v>
      </c>
      <c r="O5" s="21"/>
      <c r="P5" s="10" t="s">
        <v>43</v>
      </c>
      <c r="Q5" s="21"/>
      <c r="R5" s="21"/>
      <c r="S5" s="21"/>
      <c r="T5" s="21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747.39</v>
      </c>
      <c r="F8">
        <v>529.6</v>
      </c>
      <c r="G8">
        <v>538.92999999999995</v>
      </c>
      <c r="H8">
        <f>AVERAGE(E8:G8)</f>
        <v>605.30666666666673</v>
      </c>
      <c r="I8">
        <f>STDEV(E8:G8)</f>
        <v>123.13617434910557</v>
      </c>
      <c r="J8">
        <f>I8/H8</f>
        <v>0.20342775179926245</v>
      </c>
      <c r="K8">
        <f>J8*100</f>
        <v>20.342775179926246</v>
      </c>
      <c r="O8">
        <v>1</v>
      </c>
      <c r="P8" s="14">
        <f t="shared" ref="P8:P18" si="0">E25</f>
        <v>21.834726156751653</v>
      </c>
      <c r="Q8" s="15">
        <f>P7+Q7</f>
        <v>0</v>
      </c>
      <c r="R8" s="16">
        <f>((900*P8)+(5*Q8))/900</f>
        <v>21.834726156751653</v>
      </c>
      <c r="S8" s="16"/>
      <c r="T8" s="14">
        <f t="shared" ref="T8:T18" si="1">F25</f>
        <v>15.40796742209632</v>
      </c>
      <c r="U8" s="15">
        <f>T7+U7</f>
        <v>0</v>
      </c>
      <c r="V8" s="16">
        <f>((900*T8)+(5*U8))/900</f>
        <v>15.40796742209632</v>
      </c>
      <c r="X8" s="14">
        <f t="shared" ref="X8:X18" si="2">G25</f>
        <v>15.68328611898017</v>
      </c>
      <c r="Y8" s="15">
        <f>X7+Y7</f>
        <v>0</v>
      </c>
      <c r="Z8" s="16">
        <f t="shared" ref="Z8:Z18" si="3">((900*X8)+(5*Y8))/900</f>
        <v>15.68328611898017</v>
      </c>
    </row>
    <row r="9" spans="3:26">
      <c r="C9">
        <v>2</v>
      </c>
      <c r="E9">
        <v>806.59</v>
      </c>
      <c r="F9" s="3">
        <v>1077.96</v>
      </c>
      <c r="G9" s="3">
        <v>1049.67</v>
      </c>
      <c r="H9">
        <f t="shared" ref="H9:H18" si="4">AVERAGE(E9:G9)</f>
        <v>978.07333333333338</v>
      </c>
      <c r="I9">
        <f t="shared" ref="I9:I16" si="5">STDEV(E9:G9)</f>
        <v>149.18103509941693</v>
      </c>
      <c r="J9">
        <f t="shared" ref="J9:J16" si="6">I9/H9</f>
        <v>0.15252540889853208</v>
      </c>
      <c r="K9">
        <f t="shared" ref="K9:K16" si="7">J9*100</f>
        <v>15.252540889853208</v>
      </c>
      <c r="O9">
        <v>2</v>
      </c>
      <c r="P9" s="14">
        <f t="shared" si="0"/>
        <v>23.581657223796036</v>
      </c>
      <c r="Q9" s="15">
        <f t="shared" ref="Q9:Q18" si="8">P8+Q8</f>
        <v>21.834726156751653</v>
      </c>
      <c r="R9" s="16">
        <f t="shared" ref="R9:R18" si="9">((900*P9)+(5*Q9))/900</f>
        <v>23.702961258000215</v>
      </c>
      <c r="S9" s="16"/>
      <c r="T9" s="14">
        <f t="shared" si="1"/>
        <v>31.589506610009447</v>
      </c>
      <c r="U9" s="15">
        <f t="shared" ref="U9:U18" si="10">T8+U8</f>
        <v>15.40796742209632</v>
      </c>
      <c r="V9" s="16">
        <f t="shared" ref="V9:V18" si="11">((900*T9)+(5*U9))/900</f>
        <v>31.675106429021096</v>
      </c>
      <c r="X9" s="14">
        <f t="shared" si="2"/>
        <v>30.754697828139758</v>
      </c>
      <c r="Y9" s="15">
        <f t="shared" ref="Y9:Y18" si="12">X8+Y8</f>
        <v>15.68328611898017</v>
      </c>
      <c r="Z9" s="16">
        <f t="shared" si="3"/>
        <v>30.841827195467424</v>
      </c>
    </row>
    <row r="10" spans="3:26">
      <c r="C10">
        <v>3</v>
      </c>
      <c r="E10">
        <v>1151.7</v>
      </c>
      <c r="F10" s="3">
        <v>1236.8900000000001</v>
      </c>
      <c r="G10" s="3">
        <v>1134.8599999999999</v>
      </c>
      <c r="H10">
        <f t="shared" si="4"/>
        <v>1174.4833333333333</v>
      </c>
      <c r="I10">
        <f t="shared" si="5"/>
        <v>54.697718721472683</v>
      </c>
      <c r="J10">
        <f t="shared" si="6"/>
        <v>4.657172832434632E-2</v>
      </c>
      <c r="K10">
        <f t="shared" si="7"/>
        <v>4.6571728324346324</v>
      </c>
      <c r="O10">
        <v>3</v>
      </c>
      <c r="P10" s="14">
        <f t="shared" si="0"/>
        <v>33.765498111425877</v>
      </c>
      <c r="Q10" s="15">
        <f t="shared" si="8"/>
        <v>45.416383380547686</v>
      </c>
      <c r="R10" s="16">
        <f t="shared" si="9"/>
        <v>34.017811352428922</v>
      </c>
      <c r="S10" s="16"/>
      <c r="T10" s="14">
        <f t="shared" si="1"/>
        <v>36.279367327667615</v>
      </c>
      <c r="U10" s="15">
        <f t="shared" si="10"/>
        <v>46.997474032105771</v>
      </c>
      <c r="V10" s="16">
        <f t="shared" si="11"/>
        <v>36.540464405623759</v>
      </c>
      <c r="X10" s="14">
        <f t="shared" si="2"/>
        <v>33.268567044381491</v>
      </c>
      <c r="Y10" s="15">
        <f t="shared" si="12"/>
        <v>46.437983947119932</v>
      </c>
      <c r="Z10" s="16">
        <f t="shared" si="3"/>
        <v>33.526555844087717</v>
      </c>
    </row>
    <row r="11" spans="3:26">
      <c r="C11">
        <v>4</v>
      </c>
      <c r="E11">
        <v>1216.79</v>
      </c>
      <c r="F11" s="3">
        <v>1452.38</v>
      </c>
      <c r="G11" s="3">
        <v>1629.36</v>
      </c>
      <c r="H11">
        <f t="shared" si="4"/>
        <v>1432.8433333333332</v>
      </c>
      <c r="I11">
        <f t="shared" si="5"/>
        <v>206.97768535118385</v>
      </c>
      <c r="J11">
        <f t="shared" si="6"/>
        <v>0.14445241886262317</v>
      </c>
      <c r="K11">
        <f t="shared" si="7"/>
        <v>14.445241886262316</v>
      </c>
      <c r="O11">
        <v>4</v>
      </c>
      <c r="P11" s="14">
        <f t="shared" si="0"/>
        <v>35.686237016052878</v>
      </c>
      <c r="Q11" s="15">
        <f t="shared" si="8"/>
        <v>79.18188149197357</v>
      </c>
      <c r="R11" s="16">
        <f t="shared" si="9"/>
        <v>36.126136357674952</v>
      </c>
      <c r="S11" s="16"/>
      <c r="T11" s="14">
        <f t="shared" si="1"/>
        <v>42.63825542965062</v>
      </c>
      <c r="U11" s="15">
        <f t="shared" si="10"/>
        <v>83.276841359773385</v>
      </c>
      <c r="V11" s="16">
        <f t="shared" si="11"/>
        <v>43.100904548316031</v>
      </c>
      <c r="X11" s="14">
        <f t="shared" si="2"/>
        <v>47.860753068932958</v>
      </c>
      <c r="Y11" s="15">
        <f t="shared" si="12"/>
        <v>79.706550991501416</v>
      </c>
      <c r="Z11" s="16">
        <f t="shared" si="3"/>
        <v>48.303567241107963</v>
      </c>
    </row>
    <row r="12" spans="3:26">
      <c r="C12">
        <v>5</v>
      </c>
      <c r="E12">
        <v>1511.44</v>
      </c>
      <c r="F12" s="3">
        <v>1884.32</v>
      </c>
      <c r="G12" s="3">
        <v>1804.5</v>
      </c>
      <c r="H12">
        <f t="shared" si="4"/>
        <v>1733.42</v>
      </c>
      <c r="I12">
        <f t="shared" si="5"/>
        <v>196.33937047877069</v>
      </c>
      <c r="J12">
        <f t="shared" si="6"/>
        <v>0.11326705038523305</v>
      </c>
      <c r="K12">
        <f t="shared" si="7"/>
        <v>11.326705038523304</v>
      </c>
      <c r="O12">
        <v>5</v>
      </c>
      <c r="P12" s="14">
        <f t="shared" si="0"/>
        <v>44.381055240793209</v>
      </c>
      <c r="Q12" s="15">
        <f t="shared" si="8"/>
        <v>114.86811850802644</v>
      </c>
      <c r="R12" s="16">
        <f t="shared" si="9"/>
        <v>45.019211454726694</v>
      </c>
      <c r="T12" s="14">
        <f t="shared" si="1"/>
        <v>55.384360245514635</v>
      </c>
      <c r="U12" s="15">
        <f t="shared" si="10"/>
        <v>125.91509678942401</v>
      </c>
      <c r="V12" s="16">
        <f t="shared" si="11"/>
        <v>56.083888561011435</v>
      </c>
      <c r="X12" s="14">
        <f t="shared" si="2"/>
        <v>53.028954202077436</v>
      </c>
      <c r="Y12" s="15">
        <f t="shared" si="12"/>
        <v>127.56730406043437</v>
      </c>
      <c r="Z12" s="16">
        <f t="shared" si="3"/>
        <v>53.737661446857636</v>
      </c>
    </row>
    <row r="13" spans="3:26">
      <c r="C13">
        <v>10</v>
      </c>
      <c r="E13">
        <v>1977.3</v>
      </c>
      <c r="F13" s="3">
        <v>1701.086</v>
      </c>
      <c r="G13" s="1">
        <v>1803.93</v>
      </c>
      <c r="H13">
        <f t="shared" si="4"/>
        <v>1827.4386666666667</v>
      </c>
      <c r="I13">
        <f t="shared" si="5"/>
        <v>139.59955768315788</v>
      </c>
      <c r="J13">
        <f t="shared" si="6"/>
        <v>7.6390830636080376E-2</v>
      </c>
      <c r="K13">
        <f t="shared" si="7"/>
        <v>7.6390830636080373</v>
      </c>
      <c r="O13">
        <v>10</v>
      </c>
      <c r="P13" s="14">
        <f t="shared" si="0"/>
        <v>58.128104343720494</v>
      </c>
      <c r="Q13" s="15">
        <f t="shared" si="8"/>
        <v>159.24917374881966</v>
      </c>
      <c r="R13" s="16">
        <f t="shared" si="9"/>
        <v>59.012821975658376</v>
      </c>
      <c r="T13" s="14">
        <f t="shared" si="1"/>
        <v>49.977313503305005</v>
      </c>
      <c r="U13" s="15">
        <f t="shared" si="10"/>
        <v>181.29945703493865</v>
      </c>
      <c r="V13" s="16">
        <f t="shared" si="11"/>
        <v>50.984532709054669</v>
      </c>
      <c r="X13" s="14">
        <f t="shared" si="2"/>
        <v>53.012134088762991</v>
      </c>
      <c r="Y13" s="15">
        <f t="shared" si="12"/>
        <v>180.59625826251181</v>
      </c>
      <c r="Z13" s="16">
        <f t="shared" si="3"/>
        <v>54.015446634665835</v>
      </c>
    </row>
    <row r="14" spans="3:26">
      <c r="C14">
        <v>15</v>
      </c>
      <c r="E14">
        <v>1737.99</v>
      </c>
      <c r="F14" s="3">
        <v>1786.5029999999999</v>
      </c>
      <c r="G14" s="3">
        <v>1998.61</v>
      </c>
      <c r="H14">
        <f t="shared" si="4"/>
        <v>1841.0343333333333</v>
      </c>
      <c r="I14">
        <f t="shared" si="5"/>
        <v>138.60355636250219</v>
      </c>
      <c r="J14">
        <f t="shared" si="6"/>
        <v>7.5285698834062401E-2</v>
      </c>
      <c r="K14">
        <f t="shared" si="7"/>
        <v>7.5285698834062398</v>
      </c>
      <c r="O14">
        <v>15</v>
      </c>
      <c r="P14" s="14">
        <f t="shared" si="0"/>
        <v>51.066312559017945</v>
      </c>
      <c r="Q14" s="15">
        <f t="shared" si="8"/>
        <v>217.37727809254017</v>
      </c>
      <c r="R14" s="16">
        <f t="shared" si="9"/>
        <v>52.273964103976503</v>
      </c>
      <c r="T14" s="14">
        <f t="shared" si="1"/>
        <v>52.497881255901795</v>
      </c>
      <c r="U14" s="15">
        <f t="shared" si="10"/>
        <v>231.27677053824365</v>
      </c>
      <c r="V14" s="16">
        <f t="shared" si="11"/>
        <v>53.782752203336479</v>
      </c>
      <c r="X14" s="14">
        <f t="shared" si="2"/>
        <v>58.756940509915012</v>
      </c>
      <c r="Y14" s="15">
        <f t="shared" si="12"/>
        <v>233.6083923512748</v>
      </c>
      <c r="Z14" s="16">
        <f t="shared" si="3"/>
        <v>60.054764911866535</v>
      </c>
    </row>
    <row r="15" spans="3:26">
      <c r="C15">
        <v>30</v>
      </c>
      <c r="E15">
        <v>1672.5</v>
      </c>
      <c r="F15" s="3">
        <v>1851.03</v>
      </c>
      <c r="G15" s="3">
        <v>2073.4899999999998</v>
      </c>
      <c r="H15">
        <f t="shared" si="4"/>
        <v>1865.6733333333332</v>
      </c>
      <c r="I15">
        <f t="shared" si="5"/>
        <v>200.89565807486554</v>
      </c>
      <c r="J15">
        <f t="shared" si="6"/>
        <v>0.10767997509828385</v>
      </c>
      <c r="K15">
        <f t="shared" si="7"/>
        <v>10.767997509828385</v>
      </c>
      <c r="O15">
        <v>30</v>
      </c>
      <c r="P15" s="14">
        <f t="shared" si="0"/>
        <v>49.133770066100098</v>
      </c>
      <c r="Q15" s="15">
        <f t="shared" si="8"/>
        <v>268.44359065155811</v>
      </c>
      <c r="R15" s="16">
        <f t="shared" si="9"/>
        <v>50.625123347497649</v>
      </c>
      <c r="T15" s="14">
        <f t="shared" si="1"/>
        <v>54.402006610009444</v>
      </c>
      <c r="U15" s="15">
        <f t="shared" si="10"/>
        <v>283.77465179414543</v>
      </c>
      <c r="V15" s="16">
        <f t="shared" si="11"/>
        <v>55.978532453310251</v>
      </c>
      <c r="X15" s="14">
        <f t="shared" si="2"/>
        <v>60.966572237960335</v>
      </c>
      <c r="Y15" s="15">
        <f t="shared" si="12"/>
        <v>292.36533286118981</v>
      </c>
      <c r="Z15" s="16">
        <f t="shared" si="3"/>
        <v>62.590824087189169</v>
      </c>
    </row>
    <row r="16" spans="3:26">
      <c r="C16">
        <v>60</v>
      </c>
      <c r="E16" s="3">
        <v>1703.76</v>
      </c>
      <c r="F16" s="3">
        <v>2003.74</v>
      </c>
      <c r="G16" s="3">
        <v>1854.01</v>
      </c>
      <c r="H16">
        <f t="shared" si="4"/>
        <v>1853.8366666666668</v>
      </c>
      <c r="I16">
        <f t="shared" si="5"/>
        <v>149.99007511610006</v>
      </c>
      <c r="J16">
        <f t="shared" si="6"/>
        <v>8.0907923450339952E-2</v>
      </c>
      <c r="K16">
        <f t="shared" si="7"/>
        <v>8.0907923450339947</v>
      </c>
      <c r="O16">
        <v>60</v>
      </c>
      <c r="P16" s="14">
        <f t="shared" si="0"/>
        <v>50.056220491029279</v>
      </c>
      <c r="Q16" s="15">
        <f t="shared" si="8"/>
        <v>317.57736071765822</v>
      </c>
      <c r="R16" s="16">
        <f t="shared" si="9"/>
        <v>51.82053916168293</v>
      </c>
      <c r="T16" s="14">
        <f t="shared" si="1"/>
        <v>58.908321529745045</v>
      </c>
      <c r="U16" s="15">
        <f t="shared" si="10"/>
        <v>338.17665840415486</v>
      </c>
      <c r="V16" s="16">
        <f t="shared" si="11"/>
        <v>60.787080743101463</v>
      </c>
      <c r="X16" s="14">
        <f t="shared" si="2"/>
        <v>54.489943342776208</v>
      </c>
      <c r="Y16" s="15">
        <f t="shared" si="12"/>
        <v>353.33190509915016</v>
      </c>
      <c r="Z16" s="16">
        <f t="shared" si="3"/>
        <v>56.452898371104823</v>
      </c>
    </row>
    <row r="17" spans="2:26">
      <c r="C17">
        <v>90</v>
      </c>
      <c r="E17" s="3">
        <v>1867.04</v>
      </c>
      <c r="F17" s="3">
        <v>1841.45</v>
      </c>
      <c r="G17" s="3">
        <v>1794.03</v>
      </c>
      <c r="H17">
        <f t="shared" si="4"/>
        <v>1834.1733333333332</v>
      </c>
      <c r="I17">
        <f>STDEV(E17:G17)</f>
        <v>37.044938025772609</v>
      </c>
      <c r="J17">
        <f>I17/H17</f>
        <v>2.0197075899282116E-2</v>
      </c>
      <c r="K17">
        <f>J17*100</f>
        <v>2.0197075899282115</v>
      </c>
      <c r="O17">
        <v>90</v>
      </c>
      <c r="P17" s="14">
        <f t="shared" si="0"/>
        <v>54.874445231350336</v>
      </c>
      <c r="Q17" s="15">
        <f t="shared" si="8"/>
        <v>367.63358120868747</v>
      </c>
      <c r="R17" s="16">
        <f t="shared" si="9"/>
        <v>56.91685401584305</v>
      </c>
      <c r="T17" s="14">
        <f t="shared" si="1"/>
        <v>54.119310670443816</v>
      </c>
      <c r="U17" s="15">
        <f t="shared" si="10"/>
        <v>397.08497993389989</v>
      </c>
      <c r="V17" s="16">
        <f t="shared" si="11"/>
        <v>56.325338336743265</v>
      </c>
      <c r="X17" s="14">
        <f t="shared" si="2"/>
        <v>52.719995278564689</v>
      </c>
      <c r="Y17" s="15">
        <f t="shared" si="12"/>
        <v>407.82184844192636</v>
      </c>
      <c r="Z17" s="16">
        <f t="shared" si="3"/>
        <v>54.985672214353173</v>
      </c>
    </row>
    <row r="18" spans="2:26">
      <c r="C18">
        <v>120</v>
      </c>
      <c r="E18" s="3">
        <v>1970.64</v>
      </c>
      <c r="F18" s="3">
        <v>1774.87</v>
      </c>
      <c r="G18" s="3">
        <v>1707.846</v>
      </c>
      <c r="H18">
        <f t="shared" si="4"/>
        <v>1817.7853333333333</v>
      </c>
      <c r="I18">
        <f t="shared" ref="I18" si="13">STDEV(E18:G18)</f>
        <v>136.552063277467</v>
      </c>
      <c r="J18">
        <f t="shared" ref="J18" si="14">I18/H18</f>
        <v>7.5120015974090265E-2</v>
      </c>
      <c r="K18">
        <f t="shared" ref="K18" si="15">J18*100</f>
        <v>7.5120015974090268</v>
      </c>
      <c r="O18">
        <v>120</v>
      </c>
      <c r="P18" s="14">
        <f t="shared" si="0"/>
        <v>57.931574598678004</v>
      </c>
      <c r="Q18" s="15">
        <f t="shared" si="8"/>
        <v>422.50802644003784</v>
      </c>
      <c r="R18" s="16">
        <f t="shared" si="9"/>
        <v>60.278841412233774</v>
      </c>
      <c r="T18" s="14">
        <f t="shared" si="1"/>
        <v>52.154603399433427</v>
      </c>
      <c r="U18" s="15">
        <f t="shared" si="10"/>
        <v>451.20429060434373</v>
      </c>
      <c r="V18" s="16">
        <f t="shared" si="11"/>
        <v>54.661293902790888</v>
      </c>
      <c r="X18" s="14">
        <f t="shared" si="2"/>
        <v>50.17679414542021</v>
      </c>
      <c r="Y18" s="15">
        <f t="shared" si="12"/>
        <v>460.54184372049104</v>
      </c>
      <c r="Z18" s="16">
        <f t="shared" si="3"/>
        <v>52.73535994386738</v>
      </c>
    </row>
    <row r="19" spans="2:26">
      <c r="Q19" s="17"/>
    </row>
    <row r="21" spans="2:26" ht="16.5" customHeight="1">
      <c r="B21" t="s">
        <v>57</v>
      </c>
      <c r="O21" t="s">
        <v>49</v>
      </c>
      <c r="T21" s="11"/>
    </row>
    <row r="22" spans="2:26">
      <c r="J22" s="5"/>
      <c r="K22" s="5"/>
      <c r="O22" t="s">
        <v>50</v>
      </c>
      <c r="T22" s="11"/>
    </row>
    <row r="23" spans="2:26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>
      <c r="C25">
        <f t="shared" ref="C25:C35" si="16">C8</f>
        <v>1</v>
      </c>
      <c r="E25">
        <f>(E8-7.4548)/33.888</f>
        <v>21.834726156751653</v>
      </c>
      <c r="F25">
        <f t="shared" ref="F25:G25" si="17">(F8-7.4548)/33.888</f>
        <v>15.40796742209632</v>
      </c>
      <c r="G25">
        <f t="shared" si="17"/>
        <v>15.68328611898017</v>
      </c>
      <c r="H25">
        <f>AVERAGE(E25:G25)</f>
        <v>17.641993232609384</v>
      </c>
      <c r="I25">
        <f>STDEV(E25:G25)</f>
        <v>3.6336217643149484</v>
      </c>
      <c r="O25" t="s">
        <v>53</v>
      </c>
      <c r="T25" s="11"/>
    </row>
    <row r="26" spans="2:26">
      <c r="C26">
        <f t="shared" si="16"/>
        <v>2</v>
      </c>
      <c r="E26">
        <f t="shared" ref="E26:G35" si="18">(E9-7.4548)/33.888</f>
        <v>23.581657223796036</v>
      </c>
      <c r="F26">
        <f t="shared" si="18"/>
        <v>31.589506610009447</v>
      </c>
      <c r="G26">
        <f t="shared" si="18"/>
        <v>30.754697828139758</v>
      </c>
      <c r="H26">
        <f t="shared" ref="H26:H35" si="19">AVERAGE(E26:G26)</f>
        <v>28.641953887315079</v>
      </c>
      <c r="I26">
        <f t="shared" ref="I26:I35" si="20">STDEV(E26:G26)</f>
        <v>4.4021787977873466</v>
      </c>
    </row>
    <row r="27" spans="2:26">
      <c r="C27">
        <f t="shared" si="16"/>
        <v>3</v>
      </c>
      <c r="E27">
        <f t="shared" si="18"/>
        <v>33.765498111425877</v>
      </c>
      <c r="F27">
        <f t="shared" si="18"/>
        <v>36.279367327667615</v>
      </c>
      <c r="G27">
        <f t="shared" si="18"/>
        <v>33.268567044381491</v>
      </c>
      <c r="H27">
        <f t="shared" si="19"/>
        <v>34.43781082782499</v>
      </c>
      <c r="I27">
        <f t="shared" si="20"/>
        <v>1.6140733805911427</v>
      </c>
    </row>
    <row r="28" spans="2:26">
      <c r="C28">
        <f t="shared" si="16"/>
        <v>4</v>
      </c>
      <c r="E28">
        <f t="shared" si="18"/>
        <v>35.686237016052878</v>
      </c>
      <c r="F28">
        <f t="shared" si="18"/>
        <v>42.63825542965062</v>
      </c>
      <c r="G28">
        <f t="shared" si="18"/>
        <v>47.860753068932958</v>
      </c>
      <c r="H28">
        <f t="shared" si="19"/>
        <v>42.061748504878814</v>
      </c>
      <c r="I28">
        <f t="shared" si="20"/>
        <v>6.1076984581912122</v>
      </c>
    </row>
    <row r="29" spans="2:26">
      <c r="C29">
        <f t="shared" si="16"/>
        <v>5</v>
      </c>
      <c r="E29">
        <f t="shared" si="18"/>
        <v>44.381055240793209</v>
      </c>
      <c r="F29">
        <f t="shared" si="18"/>
        <v>55.384360245514635</v>
      </c>
      <c r="G29">
        <f t="shared" si="18"/>
        <v>53.028954202077436</v>
      </c>
      <c r="H29">
        <f t="shared" si="19"/>
        <v>50.931456562795091</v>
      </c>
      <c r="I29">
        <f t="shared" si="20"/>
        <v>5.7937727360354883</v>
      </c>
    </row>
    <row r="30" spans="2:26">
      <c r="C30">
        <f t="shared" si="16"/>
        <v>10</v>
      </c>
      <c r="E30">
        <f t="shared" si="18"/>
        <v>58.128104343720494</v>
      </c>
      <c r="F30">
        <f t="shared" si="18"/>
        <v>49.977313503305005</v>
      </c>
      <c r="G30">
        <f t="shared" si="18"/>
        <v>53.012134088762991</v>
      </c>
      <c r="H30">
        <f t="shared" si="19"/>
        <v>53.705850645262835</v>
      </c>
      <c r="I30">
        <f t="shared" si="20"/>
        <v>4.1194392611885604</v>
      </c>
    </row>
    <row r="31" spans="2:26">
      <c r="C31">
        <f t="shared" si="16"/>
        <v>15</v>
      </c>
      <c r="E31">
        <f t="shared" si="18"/>
        <v>51.066312559017945</v>
      </c>
      <c r="F31">
        <f t="shared" si="18"/>
        <v>52.497881255901795</v>
      </c>
      <c r="G31">
        <f t="shared" si="18"/>
        <v>58.756940509915012</v>
      </c>
      <c r="H31">
        <f t="shared" si="19"/>
        <v>54.107044774944917</v>
      </c>
      <c r="I31">
        <f t="shared" si="20"/>
        <v>4.0900482873731745</v>
      </c>
    </row>
    <row r="32" spans="2:26">
      <c r="C32">
        <f t="shared" si="16"/>
        <v>30</v>
      </c>
      <c r="E32">
        <f t="shared" si="18"/>
        <v>49.133770066100098</v>
      </c>
      <c r="F32">
        <f t="shared" si="18"/>
        <v>54.402006610009444</v>
      </c>
      <c r="G32">
        <f t="shared" si="18"/>
        <v>60.966572237960335</v>
      </c>
      <c r="H32">
        <f t="shared" si="19"/>
        <v>54.834116304689964</v>
      </c>
      <c r="I32">
        <f t="shared" si="20"/>
        <v>5.928224093332906</v>
      </c>
    </row>
    <row r="33" spans="3:9">
      <c r="C33">
        <f t="shared" si="16"/>
        <v>60</v>
      </c>
      <c r="E33">
        <f t="shared" si="18"/>
        <v>50.056220491029279</v>
      </c>
      <c r="F33">
        <f t="shared" si="18"/>
        <v>58.908321529745045</v>
      </c>
      <c r="G33">
        <f t="shared" si="18"/>
        <v>54.489943342776208</v>
      </c>
      <c r="H33">
        <f t="shared" si="19"/>
        <v>54.484828454516844</v>
      </c>
      <c r="I33">
        <f t="shared" si="20"/>
        <v>4.4260527359566799</v>
      </c>
    </row>
    <row r="34" spans="3:9">
      <c r="C34">
        <f t="shared" si="16"/>
        <v>90</v>
      </c>
      <c r="E34">
        <f t="shared" si="18"/>
        <v>54.874445231350336</v>
      </c>
      <c r="F34">
        <f t="shared" si="18"/>
        <v>54.119310670443816</v>
      </c>
      <c r="G34">
        <f t="shared" si="18"/>
        <v>52.719995278564689</v>
      </c>
      <c r="H34">
        <f t="shared" si="19"/>
        <v>53.904583726786278</v>
      </c>
      <c r="I34">
        <f t="shared" si="20"/>
        <v>1.093157991789796</v>
      </c>
    </row>
    <row r="35" spans="3:9">
      <c r="C35">
        <f t="shared" si="16"/>
        <v>120</v>
      </c>
      <c r="E35">
        <f t="shared" si="18"/>
        <v>57.931574598678004</v>
      </c>
      <c r="F35">
        <f t="shared" si="18"/>
        <v>52.154603399433427</v>
      </c>
      <c r="G35">
        <f t="shared" si="18"/>
        <v>50.17679414542021</v>
      </c>
      <c r="H35">
        <f t="shared" si="19"/>
        <v>53.420990714510545</v>
      </c>
      <c r="I35">
        <f t="shared" si="20"/>
        <v>4.0295108379800233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21">C25</f>
        <v>1</v>
      </c>
      <c r="E43">
        <f>((R8/55.555)*100)</f>
        <v>39.302900111154088</v>
      </c>
      <c r="F43">
        <f>((V8/55.555)*100)</f>
        <v>27.734618705960436</v>
      </c>
      <c r="G43">
        <f>((Z8/55.555)*100)</f>
        <v>28.230197316137467</v>
      </c>
      <c r="H43">
        <f>AVERAGE(E43:G43)</f>
        <v>31.755905377750661</v>
      </c>
      <c r="I43">
        <f>STDEV(E43:G43)</f>
        <v>6.5405845816127792</v>
      </c>
    </row>
    <row r="44" spans="3:9">
      <c r="C44">
        <f t="shared" si="21"/>
        <v>2</v>
      </c>
      <c r="E44">
        <f t="shared" ref="E44:E53" si="22">((R9/55.555)*100)</f>
        <v>42.665756921969603</v>
      </c>
      <c r="F44">
        <f t="shared" ref="F44:F53" si="23">((V9/55.555)*100)</f>
        <v>57.015761729855271</v>
      </c>
      <c r="G44">
        <f t="shared" ref="G44:G53" si="24">((Z9/55.555)*100)</f>
        <v>55.515844110282465</v>
      </c>
      <c r="H44">
        <f t="shared" ref="H44:H53" si="25">AVERAGE(E44:G44)</f>
        <v>51.73245425403578</v>
      </c>
      <c r="I44">
        <f t="shared" ref="I44:I53" si="26">STDEV(E44:G44)</f>
        <v>7.8877239175726741</v>
      </c>
    </row>
    <row r="45" spans="3:9">
      <c r="C45">
        <f t="shared" si="21"/>
        <v>3</v>
      </c>
      <c r="E45">
        <f t="shared" si="22"/>
        <v>61.232672761099671</v>
      </c>
      <c r="F45">
        <f t="shared" si="23"/>
        <v>65.773493665059419</v>
      </c>
      <c r="G45">
        <f t="shared" si="24"/>
        <v>60.348404003397924</v>
      </c>
      <c r="H45">
        <f t="shared" si="25"/>
        <v>62.451523476519007</v>
      </c>
      <c r="I45">
        <f t="shared" si="26"/>
        <v>2.9106867332513255</v>
      </c>
    </row>
    <row r="46" spans="3:9">
      <c r="C46">
        <f t="shared" si="21"/>
        <v>4</v>
      </c>
      <c r="E46">
        <f t="shared" si="22"/>
        <v>65.027695720772115</v>
      </c>
      <c r="F46">
        <f t="shared" si="23"/>
        <v>77.582404011008961</v>
      </c>
      <c r="G46">
        <f t="shared" si="24"/>
        <v>86.947290506899407</v>
      </c>
      <c r="H46">
        <f t="shared" si="25"/>
        <v>76.519130079560156</v>
      </c>
      <c r="I46">
        <f t="shared" si="26"/>
        <v>10.998412271186186</v>
      </c>
    </row>
    <row r="47" spans="3:9">
      <c r="C47">
        <f t="shared" si="21"/>
        <v>5</v>
      </c>
      <c r="E47">
        <f t="shared" si="22"/>
        <v>81.035390972417773</v>
      </c>
      <c r="F47">
        <f t="shared" si="23"/>
        <v>100.95200892990988</v>
      </c>
      <c r="G47">
        <f t="shared" si="24"/>
        <v>96.728757891922669</v>
      </c>
      <c r="H47">
        <f t="shared" si="25"/>
        <v>92.905385931416774</v>
      </c>
      <c r="I47">
        <f t="shared" si="26"/>
        <v>10.494357892575481</v>
      </c>
    </row>
    <row r="48" spans="3:9">
      <c r="C48">
        <f t="shared" si="21"/>
        <v>10</v>
      </c>
      <c r="E48">
        <f t="shared" si="22"/>
        <v>106.22414179760304</v>
      </c>
      <c r="F48">
        <f t="shared" si="23"/>
        <v>91.773076607064468</v>
      </c>
      <c r="G48">
        <f t="shared" si="24"/>
        <v>97.228776230160804</v>
      </c>
      <c r="H48">
        <f t="shared" si="25"/>
        <v>98.408664878276113</v>
      </c>
      <c r="I48">
        <f t="shared" si="26"/>
        <v>7.2974258613405869</v>
      </c>
    </row>
    <row r="49" spans="3:9">
      <c r="C49">
        <f t="shared" si="21"/>
        <v>15</v>
      </c>
      <c r="E49">
        <f t="shared" si="22"/>
        <v>94.094076327920988</v>
      </c>
      <c r="F49">
        <f t="shared" si="23"/>
        <v>96.809922065226317</v>
      </c>
      <c r="G49">
        <f t="shared" si="24"/>
        <v>108.09965783793814</v>
      </c>
      <c r="H49">
        <f t="shared" si="25"/>
        <v>99.667885410361805</v>
      </c>
      <c r="I49">
        <f t="shared" si="26"/>
        <v>7.427317430946192</v>
      </c>
    </row>
    <row r="50" spans="3:9">
      <c r="C50">
        <f t="shared" si="21"/>
        <v>30</v>
      </c>
      <c r="E50">
        <f t="shared" si="22"/>
        <v>91.126133286828633</v>
      </c>
      <c r="F50">
        <f t="shared" si="23"/>
        <v>100.76236603961885</v>
      </c>
      <c r="G50">
        <f t="shared" si="24"/>
        <v>112.66461000304054</v>
      </c>
      <c r="H50">
        <f t="shared" si="25"/>
        <v>101.51770310982936</v>
      </c>
      <c r="I50">
        <f t="shared" si="26"/>
        <v>10.789086865019032</v>
      </c>
    </row>
    <row r="51" spans="3:9">
      <c r="C51">
        <f t="shared" si="21"/>
        <v>60</v>
      </c>
      <c r="E51">
        <f t="shared" si="22"/>
        <v>93.277903270061984</v>
      </c>
      <c r="F51">
        <f t="shared" si="23"/>
        <v>109.41783951597779</v>
      </c>
      <c r="G51">
        <f t="shared" si="24"/>
        <v>101.61623323032099</v>
      </c>
      <c r="H51">
        <f t="shared" si="25"/>
        <v>101.43732533878692</v>
      </c>
      <c r="I51">
        <f t="shared" si="26"/>
        <v>8.0714553539492844</v>
      </c>
    </row>
    <row r="52" spans="3:9">
      <c r="C52">
        <f t="shared" si="21"/>
        <v>90</v>
      </c>
      <c r="E52">
        <f t="shared" si="22"/>
        <v>102.45136174213492</v>
      </c>
      <c r="F52">
        <f t="shared" si="23"/>
        <v>101.38662287236659</v>
      </c>
      <c r="G52">
        <f t="shared" si="24"/>
        <v>98.97519973783308</v>
      </c>
      <c r="H52">
        <f t="shared" si="25"/>
        <v>100.93772811744486</v>
      </c>
      <c r="I52">
        <f t="shared" si="26"/>
        <v>1.7810265146215889</v>
      </c>
    </row>
    <row r="53" spans="3:9">
      <c r="C53">
        <f t="shared" si="21"/>
        <v>120</v>
      </c>
      <c r="E53">
        <f t="shared" si="22"/>
        <v>108.50299957201652</v>
      </c>
      <c r="F53">
        <f t="shared" si="23"/>
        <v>98.391312938152979</v>
      </c>
      <c r="G53">
        <f t="shared" si="24"/>
        <v>94.924597144932733</v>
      </c>
      <c r="H53">
        <f t="shared" si="25"/>
        <v>100.60630321836742</v>
      </c>
      <c r="I53">
        <f t="shared" si="26"/>
        <v>7.0549904021226011</v>
      </c>
    </row>
    <row r="61" spans="3:9" s="6" customFormat="1"/>
    <row r="62" spans="3:9" s="6" customFormat="1"/>
    <row r="68" spans="3:26">
      <c r="O68" s="10" t="s">
        <v>40</v>
      </c>
      <c r="P68" s="10" t="s">
        <v>41</v>
      </c>
    </row>
    <row r="69" spans="3:26">
      <c r="C69" t="s">
        <v>8</v>
      </c>
      <c r="O69" s="11">
        <v>900</v>
      </c>
      <c r="P69" s="11">
        <v>5</v>
      </c>
      <c r="Q69" s="21"/>
      <c r="R69" s="21"/>
    </row>
    <row r="70" spans="3:26">
      <c r="O70" s="12" t="s">
        <v>42</v>
      </c>
      <c r="P70" s="12" t="s">
        <v>42</v>
      </c>
      <c r="Q70" s="21"/>
      <c r="R70" s="13"/>
    </row>
    <row r="71" spans="3:26">
      <c r="C71" t="s">
        <v>9</v>
      </c>
      <c r="D71" t="s">
        <v>1</v>
      </c>
      <c r="E71" t="s">
        <v>0</v>
      </c>
      <c r="O71" s="21"/>
      <c r="P71" s="10" t="s">
        <v>43</v>
      </c>
      <c r="Q71" s="21"/>
      <c r="R71" s="21"/>
      <c r="S71" s="21"/>
      <c r="T71" s="21"/>
    </row>
    <row r="72" spans="3:26">
      <c r="E72">
        <v>1</v>
      </c>
      <c r="F72">
        <v>2</v>
      </c>
      <c r="G72">
        <v>3</v>
      </c>
      <c r="H72" t="s">
        <v>2</v>
      </c>
      <c r="I72" t="s">
        <v>3</v>
      </c>
      <c r="J72" t="s">
        <v>4</v>
      </c>
      <c r="K72" t="s">
        <v>5</v>
      </c>
      <c r="O72" s="10" t="s">
        <v>44</v>
      </c>
      <c r="P72" t="s">
        <v>45</v>
      </c>
      <c r="Q72" s="10" t="s">
        <v>46</v>
      </c>
      <c r="R72" s="10" t="s">
        <v>47</v>
      </c>
      <c r="S72" s="10"/>
      <c r="T72" t="s">
        <v>45</v>
      </c>
      <c r="U72" s="10" t="s">
        <v>46</v>
      </c>
      <c r="V72" s="10" t="s">
        <v>47</v>
      </c>
      <c r="X72" t="s">
        <v>45</v>
      </c>
      <c r="Y72" s="10" t="s">
        <v>46</v>
      </c>
      <c r="Z72" s="10" t="s">
        <v>47</v>
      </c>
    </row>
    <row r="73" spans="3:26">
      <c r="C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O73">
        <v>0</v>
      </c>
      <c r="P73" s="14">
        <f>E90</f>
        <v>0</v>
      </c>
      <c r="Q73" s="15">
        <v>0</v>
      </c>
      <c r="R73" s="16">
        <f>((900*P73)+(5*Q73))/900</f>
        <v>0</v>
      </c>
      <c r="S73" s="16"/>
      <c r="T73" s="14">
        <f>F90</f>
        <v>0</v>
      </c>
      <c r="U73" s="15">
        <v>0</v>
      </c>
      <c r="V73" s="16">
        <f>((900*T73)+(5*U73))/900</f>
        <v>0</v>
      </c>
      <c r="X73" s="14">
        <f>G90</f>
        <v>0</v>
      </c>
      <c r="Y73" s="15">
        <v>0</v>
      </c>
      <c r="Z73" s="16">
        <f>((900*X73)+(5*Y73))/900</f>
        <v>0</v>
      </c>
    </row>
    <row r="74" spans="3:26">
      <c r="C74">
        <v>1</v>
      </c>
      <c r="E74">
        <v>1195.5</v>
      </c>
      <c r="F74">
        <v>799.4</v>
      </c>
      <c r="G74">
        <v>1204.8</v>
      </c>
      <c r="H74">
        <f>AVERAGE(E74:G74)</f>
        <v>1066.5666666666666</v>
      </c>
      <c r="I74">
        <f>STDEV(E74:G74)</f>
        <v>231.4198421340169</v>
      </c>
      <c r="J74">
        <f>I74/H74</f>
        <v>0.21697644354222295</v>
      </c>
      <c r="K74">
        <f>J74*100</f>
        <v>21.697644354222295</v>
      </c>
      <c r="O74">
        <v>1</v>
      </c>
      <c r="P74" s="14">
        <f t="shared" ref="P74:P84" si="27">E91</f>
        <v>30.072757458368972</v>
      </c>
      <c r="Q74" s="15">
        <f>P73+Q73</f>
        <v>0</v>
      </c>
      <c r="R74" s="16">
        <f>((900*P74)+(5*Q74))/900</f>
        <v>30.072757458368969</v>
      </c>
      <c r="S74" s="16"/>
      <c r="T74" s="14">
        <f t="shared" ref="T74:T84" si="28">F91</f>
        <v>20.10898022840469</v>
      </c>
      <c r="U74" s="15">
        <f>T73+U73</f>
        <v>0</v>
      </c>
      <c r="V74" s="16">
        <f>((900*T74)+(5*U74))/900</f>
        <v>20.10898022840469</v>
      </c>
      <c r="X74" s="14">
        <f t="shared" ref="X74:X84" si="29">G91</f>
        <v>30.306696181516326</v>
      </c>
      <c r="Y74" s="15">
        <f>X73+Y73</f>
        <v>0</v>
      </c>
      <c r="Z74" s="16">
        <f t="shared" ref="Z74:Z84" si="30">((900*X74)+(5*Y74))/900</f>
        <v>30.306696181516326</v>
      </c>
    </row>
    <row r="75" spans="3:26">
      <c r="C75">
        <v>2</v>
      </c>
      <c r="E75">
        <v>1341.6</v>
      </c>
      <c r="F75">
        <v>1742.1</v>
      </c>
      <c r="G75">
        <v>1746.5</v>
      </c>
      <c r="H75">
        <f t="shared" ref="H75:H84" si="31">AVERAGE(E75:G75)</f>
        <v>1610.0666666666666</v>
      </c>
      <c r="I75">
        <f t="shared" ref="I75:I82" si="32">STDEV(E75:G75)</f>
        <v>232.50936181868786</v>
      </c>
      <c r="J75">
        <f t="shared" ref="J75:J82" si="33">I75/H75</f>
        <v>0.14440977298167024</v>
      </c>
      <c r="K75">
        <f t="shared" ref="K75:K82" si="34">J75*100</f>
        <v>14.440977298167024</v>
      </c>
      <c r="O75">
        <v>2</v>
      </c>
      <c r="P75" s="14">
        <f t="shared" si="27"/>
        <v>33.747859334909698</v>
      </c>
      <c r="Q75" s="15">
        <f t="shared" ref="Q75:Q84" si="35">P74+Q74</f>
        <v>30.072757458368972</v>
      </c>
      <c r="R75" s="16">
        <f t="shared" ref="R75:R84" si="36">((900*P75)+(5*Q75))/900</f>
        <v>33.914930209678417</v>
      </c>
      <c r="S75" s="16"/>
      <c r="T75" s="14">
        <f t="shared" si="28"/>
        <v>43.822317251094233</v>
      </c>
      <c r="U75" s="15">
        <f t="shared" ref="U75:U84" si="37">T74+U74</f>
        <v>20.10898022840469</v>
      </c>
      <c r="V75" s="16">
        <f t="shared" ref="V75:V84" si="38">((900*T75)+(5*U75))/900</f>
        <v>43.934033807918702</v>
      </c>
      <c r="X75" s="14">
        <f t="shared" si="29"/>
        <v>43.932997937314489</v>
      </c>
      <c r="Y75" s="15">
        <f t="shared" ref="Y75:Y84" si="39">X74+Y74</f>
        <v>30.306696181516326</v>
      </c>
      <c r="Z75" s="16">
        <f t="shared" si="30"/>
        <v>44.101368471656244</v>
      </c>
    </row>
    <row r="76" spans="3:26">
      <c r="C76">
        <v>3</v>
      </c>
      <c r="E76">
        <v>1660.7</v>
      </c>
      <c r="F76">
        <v>1993.1</v>
      </c>
      <c r="G76">
        <v>2099.3000000000002</v>
      </c>
      <c r="H76">
        <f t="shared" si="31"/>
        <v>1917.7</v>
      </c>
      <c r="I76">
        <f t="shared" si="32"/>
        <v>228.81512187790389</v>
      </c>
      <c r="J76">
        <f t="shared" si="33"/>
        <v>0.11931747503671267</v>
      </c>
      <c r="K76">
        <f t="shared" si="34"/>
        <v>11.931747503671266</v>
      </c>
      <c r="O76">
        <v>3</v>
      </c>
      <c r="P76" s="14">
        <f t="shared" si="27"/>
        <v>41.774724556019528</v>
      </c>
      <c r="Q76" s="15">
        <f t="shared" si="35"/>
        <v>63.820616793278674</v>
      </c>
      <c r="R76" s="16">
        <f t="shared" si="36"/>
        <v>42.129283538204405</v>
      </c>
      <c r="S76" s="16"/>
      <c r="T76" s="14">
        <f t="shared" si="28"/>
        <v>50.13614730593148</v>
      </c>
      <c r="U76" s="15">
        <f t="shared" si="37"/>
        <v>63.931297479498923</v>
      </c>
      <c r="V76" s="16">
        <f t="shared" si="38"/>
        <v>50.491321180817579</v>
      </c>
      <c r="X76" s="14">
        <f t="shared" si="29"/>
        <v>52.807576596065815</v>
      </c>
      <c r="Y76" s="15">
        <f t="shared" si="39"/>
        <v>74.239694118830812</v>
      </c>
      <c r="Z76" s="16">
        <f t="shared" si="30"/>
        <v>53.220019341170428</v>
      </c>
    </row>
    <row r="77" spans="3:26">
      <c r="C77">
        <v>4</v>
      </c>
      <c r="E77" s="4">
        <v>2175.5</v>
      </c>
      <c r="F77">
        <v>2242.8000000000002</v>
      </c>
      <c r="G77">
        <v>2011.9</v>
      </c>
      <c r="H77">
        <f t="shared" si="31"/>
        <v>2143.4</v>
      </c>
      <c r="I77">
        <f t="shared" si="32"/>
        <v>118.7497789471627</v>
      </c>
      <c r="J77">
        <f t="shared" si="33"/>
        <v>5.5402528201531534E-2</v>
      </c>
      <c r="K77">
        <f t="shared" si="34"/>
        <v>5.5402528201531531</v>
      </c>
      <c r="O77">
        <v>4</v>
      </c>
      <c r="P77" s="14">
        <f t="shared" si="27"/>
        <v>54.72436484378931</v>
      </c>
      <c r="Q77" s="15">
        <f t="shared" si="35"/>
        <v>105.5953413492982</v>
      </c>
      <c r="R77" s="16">
        <f t="shared" si="36"/>
        <v>55.311005629063189</v>
      </c>
      <c r="S77" s="16"/>
      <c r="T77" s="14">
        <f t="shared" si="28"/>
        <v>56.417276248930932</v>
      </c>
      <c r="U77" s="15">
        <f t="shared" si="37"/>
        <v>114.06744478543041</v>
      </c>
      <c r="V77" s="16">
        <f t="shared" si="38"/>
        <v>57.050984275516662</v>
      </c>
      <c r="X77" s="14">
        <f t="shared" si="29"/>
        <v>50.609055692508939</v>
      </c>
      <c r="Y77" s="15">
        <f t="shared" si="39"/>
        <v>127.04727071489663</v>
      </c>
      <c r="Z77" s="16">
        <f t="shared" si="30"/>
        <v>51.314873863147248</v>
      </c>
    </row>
    <row r="78" spans="3:26">
      <c r="C78">
        <v>5</v>
      </c>
      <c r="E78" s="4">
        <v>2374.1</v>
      </c>
      <c r="F78">
        <v>2275.1999999999998</v>
      </c>
      <c r="G78">
        <v>2081.8000000000002</v>
      </c>
      <c r="H78">
        <f t="shared" si="31"/>
        <v>2243.6999999999998</v>
      </c>
      <c r="I78">
        <f t="shared" si="32"/>
        <v>148.67417395095879</v>
      </c>
      <c r="J78">
        <f t="shared" si="33"/>
        <v>6.6262946896179883E-2</v>
      </c>
      <c r="K78">
        <f t="shared" si="34"/>
        <v>6.6262946896179882</v>
      </c>
      <c r="O78">
        <v>5</v>
      </c>
      <c r="P78" s="14">
        <f t="shared" si="27"/>
        <v>59.720088544548979</v>
      </c>
      <c r="Q78" s="15">
        <f t="shared" si="35"/>
        <v>160.31970619308751</v>
      </c>
      <c r="R78" s="16">
        <f t="shared" si="36"/>
        <v>60.61075357895502</v>
      </c>
      <c r="T78" s="14">
        <f t="shared" si="28"/>
        <v>57.232288574734618</v>
      </c>
      <c r="U78" s="15">
        <f t="shared" si="37"/>
        <v>170.48472103436134</v>
      </c>
      <c r="V78" s="16">
        <f t="shared" si="38"/>
        <v>58.179425913814399</v>
      </c>
      <c r="X78" s="14">
        <f t="shared" si="29"/>
        <v>52.367369321326166</v>
      </c>
      <c r="Y78" s="15">
        <f t="shared" si="39"/>
        <v>177.65632640740557</v>
      </c>
      <c r="Z78" s="16">
        <f t="shared" si="30"/>
        <v>53.354348912478414</v>
      </c>
    </row>
    <row r="79" spans="3:26">
      <c r="C79">
        <v>10</v>
      </c>
      <c r="E79" s="4">
        <v>2583.4</v>
      </c>
      <c r="F79">
        <v>2604</v>
      </c>
      <c r="G79" s="1">
        <v>2562.5</v>
      </c>
      <c r="H79">
        <f t="shared" si="31"/>
        <v>2583.2999999999997</v>
      </c>
      <c r="I79">
        <f t="shared" si="32"/>
        <v>20.750180722104567</v>
      </c>
      <c r="J79">
        <f t="shared" si="33"/>
        <v>8.0324316657393903E-3</v>
      </c>
      <c r="K79">
        <f t="shared" si="34"/>
        <v>0.80324316657393902</v>
      </c>
      <c r="O79">
        <v>10</v>
      </c>
      <c r="P79" s="14">
        <f t="shared" si="27"/>
        <v>64.984967550435186</v>
      </c>
      <c r="Q79" s="15">
        <f t="shared" si="35"/>
        <v>220.0397947376365</v>
      </c>
      <c r="R79" s="16">
        <f t="shared" si="36"/>
        <v>66.207410854533165</v>
      </c>
      <c r="T79" s="14">
        <f t="shared" si="28"/>
        <v>65.503154399557289</v>
      </c>
      <c r="U79" s="15">
        <f t="shared" si="37"/>
        <v>227.71700960909595</v>
      </c>
      <c r="V79" s="16">
        <f t="shared" si="38"/>
        <v>66.768248897385604</v>
      </c>
      <c r="X79" s="14">
        <f t="shared" si="29"/>
        <v>64.459234290888972</v>
      </c>
      <c r="Y79" s="15">
        <f t="shared" si="39"/>
        <v>230.02369572873175</v>
      </c>
      <c r="Z79" s="16">
        <f t="shared" si="30"/>
        <v>65.737143711604148</v>
      </c>
    </row>
    <row r="80" spans="3:26">
      <c r="C80">
        <v>15</v>
      </c>
      <c r="E80" s="4">
        <v>2784.5</v>
      </c>
      <c r="F80">
        <v>2619</v>
      </c>
      <c r="G80">
        <v>2689.1</v>
      </c>
      <c r="H80">
        <f t="shared" si="31"/>
        <v>2697.5333333333333</v>
      </c>
      <c r="I80">
        <f t="shared" si="32"/>
        <v>83.071675878925987</v>
      </c>
      <c r="J80">
        <f t="shared" si="33"/>
        <v>3.0795421451298467E-2</v>
      </c>
      <c r="K80">
        <f t="shared" si="34"/>
        <v>3.0795421451298468</v>
      </c>
      <c r="O80">
        <v>15</v>
      </c>
      <c r="P80" s="14">
        <f t="shared" si="27"/>
        <v>70.043578004729085</v>
      </c>
      <c r="Q80" s="15">
        <f t="shared" si="35"/>
        <v>285.02476228807166</v>
      </c>
      <c r="R80" s="16">
        <f t="shared" si="36"/>
        <v>71.627048906329492</v>
      </c>
      <c r="T80" s="14">
        <f t="shared" si="28"/>
        <v>65.880474920762694</v>
      </c>
      <c r="U80" s="15">
        <f t="shared" si="37"/>
        <v>293.22016400865323</v>
      </c>
      <c r="V80" s="16">
        <f t="shared" si="38"/>
        <v>67.509475831921876</v>
      </c>
      <c r="X80" s="14">
        <f t="shared" si="29"/>
        <v>67.643819489862665</v>
      </c>
      <c r="Y80" s="15">
        <f t="shared" si="39"/>
        <v>294.48293001962071</v>
      </c>
      <c r="Z80" s="16">
        <f t="shared" si="30"/>
        <v>69.279835767749447</v>
      </c>
    </row>
    <row r="81" spans="2:26">
      <c r="C81">
        <v>30</v>
      </c>
      <c r="E81" s="4">
        <v>2639.6</v>
      </c>
      <c r="F81">
        <v>2648.7</v>
      </c>
      <c r="G81">
        <v>2909.4</v>
      </c>
      <c r="H81">
        <f t="shared" si="31"/>
        <v>2732.5666666666662</v>
      </c>
      <c r="I81">
        <f t="shared" si="32"/>
        <v>153.20973641819691</v>
      </c>
      <c r="J81">
        <f t="shared" si="33"/>
        <v>5.6068069001621285E-2</v>
      </c>
      <c r="K81">
        <f t="shared" si="34"/>
        <v>5.6068069001621286</v>
      </c>
      <c r="O81">
        <v>30</v>
      </c>
      <c r="P81" s="14">
        <f t="shared" si="27"/>
        <v>66.398661769884797</v>
      </c>
      <c r="Q81" s="15">
        <f t="shared" si="35"/>
        <v>355.06834029280071</v>
      </c>
      <c r="R81" s="16">
        <f t="shared" si="36"/>
        <v>68.371263660400359</v>
      </c>
      <c r="T81" s="14">
        <f t="shared" si="28"/>
        <v>66.627569552749407</v>
      </c>
      <c r="U81" s="15">
        <f t="shared" si="37"/>
        <v>359.10063892941594</v>
      </c>
      <c r="V81" s="16">
        <f t="shared" si="38"/>
        <v>68.622573102357279</v>
      </c>
      <c r="X81" s="14">
        <f t="shared" si="29"/>
        <v>73.185400211299495</v>
      </c>
      <c r="Y81" s="15">
        <f t="shared" si="39"/>
        <v>362.12674950948337</v>
      </c>
      <c r="Z81" s="16">
        <f t="shared" si="30"/>
        <v>75.197215486352178</v>
      </c>
    </row>
    <row r="82" spans="2:26">
      <c r="C82">
        <v>60</v>
      </c>
      <c r="E82" s="4">
        <v>2825.2</v>
      </c>
      <c r="F82">
        <v>2664.4</v>
      </c>
      <c r="G82">
        <v>2706.2</v>
      </c>
      <c r="H82">
        <f t="shared" si="31"/>
        <v>2731.9333333333329</v>
      </c>
      <c r="I82">
        <f t="shared" si="32"/>
        <v>83.431488859622505</v>
      </c>
      <c r="J82">
        <f t="shared" si="33"/>
        <v>3.0539357546410059E-2</v>
      </c>
      <c r="K82">
        <f t="shared" si="34"/>
        <v>3.0539357546410058</v>
      </c>
      <c r="O82">
        <v>60</v>
      </c>
      <c r="P82" s="14">
        <f t="shared" si="27"/>
        <v>71.067374352266441</v>
      </c>
      <c r="Q82" s="15">
        <f t="shared" si="35"/>
        <v>421.46700206268554</v>
      </c>
      <c r="R82" s="16">
        <f t="shared" si="36"/>
        <v>73.408857697059133</v>
      </c>
      <c r="T82" s="14">
        <f t="shared" si="28"/>
        <v>67.022498364944411</v>
      </c>
      <c r="U82" s="15">
        <f t="shared" si="37"/>
        <v>425.72820848216531</v>
      </c>
      <c r="V82" s="16">
        <f t="shared" si="38"/>
        <v>69.387655078734213</v>
      </c>
      <c r="X82" s="14">
        <f t="shared" si="29"/>
        <v>68.073964884036826</v>
      </c>
      <c r="Y82" s="15">
        <f t="shared" si="39"/>
        <v>435.31214972078288</v>
      </c>
      <c r="Z82" s="16">
        <f t="shared" si="30"/>
        <v>70.492365715818949</v>
      </c>
    </row>
    <row r="83" spans="2:26">
      <c r="C83">
        <v>90</v>
      </c>
      <c r="E83" s="4">
        <v>2613.9699999999998</v>
      </c>
      <c r="F83">
        <v>2653.4</v>
      </c>
      <c r="G83">
        <v>2752</v>
      </c>
      <c r="H83">
        <f t="shared" si="31"/>
        <v>2673.1233333333334</v>
      </c>
      <c r="I83">
        <f>STDEV(E83:G83)</f>
        <v>71.097311013380406</v>
      </c>
      <c r="J83">
        <f>I83/H83</f>
        <v>2.6597093417580334E-2</v>
      </c>
      <c r="K83">
        <f>J83*100</f>
        <v>2.6597093417580333</v>
      </c>
      <c r="O83">
        <v>90</v>
      </c>
      <c r="P83" s="14">
        <f t="shared" si="27"/>
        <v>65.753946772651815</v>
      </c>
      <c r="Q83" s="15">
        <f t="shared" si="35"/>
        <v>492.53437641495196</v>
      </c>
      <c r="R83" s="16">
        <f t="shared" si="36"/>
        <v>68.490248863846006</v>
      </c>
      <c r="T83" s="14">
        <f t="shared" si="28"/>
        <v>66.745796649393782</v>
      </c>
      <c r="U83" s="15">
        <f t="shared" si="37"/>
        <v>492.75070684710971</v>
      </c>
      <c r="V83" s="16">
        <f t="shared" si="38"/>
        <v>69.483300576322165</v>
      </c>
      <c r="X83" s="14">
        <f t="shared" si="29"/>
        <v>69.226050208784031</v>
      </c>
      <c r="Y83" s="15">
        <f t="shared" si="39"/>
        <v>503.38611460481968</v>
      </c>
      <c r="Z83" s="16">
        <f t="shared" si="30"/>
        <v>72.022639734366365</v>
      </c>
    </row>
    <row r="84" spans="2:26">
      <c r="C84">
        <v>120</v>
      </c>
      <c r="E84">
        <v>2577.34</v>
      </c>
      <c r="F84">
        <v>2754.86</v>
      </c>
      <c r="G84" s="4">
        <v>2698.32</v>
      </c>
      <c r="H84">
        <f t="shared" si="31"/>
        <v>2676.84</v>
      </c>
      <c r="I84">
        <f t="shared" ref="I84" si="40">STDEV(E84:G84)</f>
        <v>90.688369706374132</v>
      </c>
      <c r="J84">
        <f t="shared" ref="J84" si="41">I84/H84</f>
        <v>3.3878890671976705E-2</v>
      </c>
      <c r="K84">
        <f t="shared" ref="K84" si="42">J84*100</f>
        <v>3.3878890671976705</v>
      </c>
      <c r="O84">
        <v>120</v>
      </c>
      <c r="P84" s="14">
        <f t="shared" si="27"/>
        <v>64.832530059868205</v>
      </c>
      <c r="Q84" s="15">
        <f t="shared" si="35"/>
        <v>558.28832318760374</v>
      </c>
      <c r="R84" s="16">
        <f t="shared" si="36"/>
        <v>67.934131855354892</v>
      </c>
      <c r="T84" s="14">
        <f t="shared" si="28"/>
        <v>69.297992654827198</v>
      </c>
      <c r="U84" s="15">
        <f t="shared" si="37"/>
        <v>559.49650349650346</v>
      </c>
      <c r="V84" s="16">
        <f t="shared" si="38"/>
        <v>72.406306563141101</v>
      </c>
      <c r="X84" s="14">
        <f t="shared" si="29"/>
        <v>67.875745836896925</v>
      </c>
      <c r="Y84" s="15">
        <f t="shared" si="39"/>
        <v>572.61216481360373</v>
      </c>
      <c r="Z84" s="16">
        <f t="shared" si="30"/>
        <v>71.056924530305835</v>
      </c>
    </row>
    <row r="86" spans="2:26">
      <c r="B86" t="s">
        <v>58</v>
      </c>
    </row>
    <row r="88" spans="2:26">
      <c r="J88" s="5"/>
      <c r="K88" s="5"/>
    </row>
    <row r="89" spans="2:26">
      <c r="C89" t="s">
        <v>9</v>
      </c>
      <c r="E89">
        <v>1</v>
      </c>
      <c r="F89">
        <v>2</v>
      </c>
      <c r="G89">
        <v>3</v>
      </c>
      <c r="H89" t="s">
        <v>2</v>
      </c>
      <c r="I89" t="s">
        <v>3</v>
      </c>
    </row>
    <row r="90" spans="2:26">
      <c r="C90">
        <f>C73</f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2:26">
      <c r="C91">
        <f t="shared" ref="C91:C101" si="43">C74</f>
        <v>1</v>
      </c>
      <c r="E91">
        <f>((E74+0.0124)/39.754)</f>
        <v>30.072757458368972</v>
      </c>
      <c r="F91">
        <f t="shared" ref="F91:G91" si="44">((F74+0.0124)/39.754)</f>
        <v>20.10898022840469</v>
      </c>
      <c r="G91">
        <f t="shared" si="44"/>
        <v>30.306696181516326</v>
      </c>
      <c r="H91">
        <f>AVERAGE(E91:G91)</f>
        <v>26.829477956096664</v>
      </c>
      <c r="I91">
        <f>STDEV(E91:G91)</f>
        <v>5.821297030085451</v>
      </c>
    </row>
    <row r="92" spans="2:26">
      <c r="C92">
        <f t="shared" si="43"/>
        <v>2</v>
      </c>
      <c r="E92">
        <f t="shared" ref="E92:G101" si="45">((E75+0.0124)/39.754)</f>
        <v>33.747859334909698</v>
      </c>
      <c r="F92">
        <f t="shared" si="45"/>
        <v>43.822317251094233</v>
      </c>
      <c r="G92">
        <f t="shared" si="45"/>
        <v>43.932997937314489</v>
      </c>
      <c r="H92">
        <f t="shared" ref="H92:H101" si="46">AVERAGE(E92:G92)</f>
        <v>40.501058174439471</v>
      </c>
      <c r="I92">
        <f t="shared" ref="I92:I101" si="47">STDEV(E92:G92)</f>
        <v>5.8487035724376852</v>
      </c>
    </row>
    <row r="93" spans="2:26">
      <c r="C93">
        <f t="shared" si="43"/>
        <v>3</v>
      </c>
      <c r="E93">
        <f t="shared" si="45"/>
        <v>41.774724556019528</v>
      </c>
      <c r="F93">
        <f t="shared" si="45"/>
        <v>50.13614730593148</v>
      </c>
      <c r="G93">
        <f t="shared" si="45"/>
        <v>52.807576596065815</v>
      </c>
      <c r="H93">
        <f t="shared" si="46"/>
        <v>48.239482819338946</v>
      </c>
      <c r="I93">
        <f t="shared" si="47"/>
        <v>5.755776069776724</v>
      </c>
    </row>
    <row r="94" spans="2:26">
      <c r="C94">
        <f t="shared" si="43"/>
        <v>4</v>
      </c>
      <c r="E94">
        <f t="shared" si="45"/>
        <v>54.72436484378931</v>
      </c>
      <c r="F94">
        <f t="shared" si="45"/>
        <v>56.417276248930932</v>
      </c>
      <c r="G94">
        <f t="shared" si="45"/>
        <v>50.609055692508939</v>
      </c>
      <c r="H94">
        <f t="shared" si="46"/>
        <v>53.916898928409729</v>
      </c>
      <c r="I94">
        <f t="shared" si="47"/>
        <v>2.9871152323580676</v>
      </c>
    </row>
    <row r="95" spans="2:26">
      <c r="C95">
        <f t="shared" si="43"/>
        <v>5</v>
      </c>
      <c r="E95">
        <f t="shared" si="45"/>
        <v>59.720088544548979</v>
      </c>
      <c r="F95">
        <f t="shared" si="45"/>
        <v>57.232288574734618</v>
      </c>
      <c r="G95">
        <f t="shared" si="45"/>
        <v>52.367369321326166</v>
      </c>
      <c r="H95">
        <f t="shared" si="46"/>
        <v>56.439915480203261</v>
      </c>
      <c r="I95">
        <f t="shared" si="47"/>
        <v>3.739854453664003</v>
      </c>
    </row>
    <row r="96" spans="2:26">
      <c r="C96">
        <f t="shared" si="43"/>
        <v>10</v>
      </c>
      <c r="E96">
        <f t="shared" si="45"/>
        <v>64.984967550435186</v>
      </c>
      <c r="F96">
        <f t="shared" si="45"/>
        <v>65.503154399557289</v>
      </c>
      <c r="G96">
        <f t="shared" si="45"/>
        <v>64.459234290888972</v>
      </c>
      <c r="H96">
        <f t="shared" si="46"/>
        <v>64.982452080293811</v>
      </c>
      <c r="I96">
        <f t="shared" si="47"/>
        <v>0.52196460034473768</v>
      </c>
    </row>
    <row r="97" spans="3:9">
      <c r="C97">
        <f t="shared" si="43"/>
        <v>15</v>
      </c>
      <c r="E97">
        <f t="shared" si="45"/>
        <v>70.043578004729085</v>
      </c>
      <c r="F97">
        <f t="shared" si="45"/>
        <v>65.880474920762694</v>
      </c>
      <c r="G97">
        <f t="shared" si="45"/>
        <v>67.643819489862665</v>
      </c>
      <c r="H97">
        <f t="shared" si="46"/>
        <v>67.855957471784805</v>
      </c>
      <c r="I97">
        <f t="shared" si="47"/>
        <v>2.0896432026695662</v>
      </c>
    </row>
    <row r="98" spans="3:9">
      <c r="C98">
        <f t="shared" si="43"/>
        <v>30</v>
      </c>
      <c r="E98">
        <f t="shared" si="45"/>
        <v>66.398661769884797</v>
      </c>
      <c r="F98">
        <f t="shared" si="45"/>
        <v>66.627569552749407</v>
      </c>
      <c r="G98">
        <f t="shared" si="45"/>
        <v>73.185400211299495</v>
      </c>
      <c r="H98">
        <f t="shared" si="46"/>
        <v>68.737210511311233</v>
      </c>
      <c r="I98">
        <f t="shared" si="47"/>
        <v>3.8539451732705343</v>
      </c>
    </row>
    <row r="99" spans="3:9">
      <c r="C99">
        <f t="shared" si="43"/>
        <v>60</v>
      </c>
      <c r="E99">
        <f t="shared" si="45"/>
        <v>71.067374352266441</v>
      </c>
      <c r="F99">
        <f t="shared" si="45"/>
        <v>67.022498364944411</v>
      </c>
      <c r="G99">
        <f t="shared" si="45"/>
        <v>68.073964884036826</v>
      </c>
      <c r="H99">
        <f t="shared" si="46"/>
        <v>68.721279200415893</v>
      </c>
      <c r="I99">
        <f t="shared" si="47"/>
        <v>2.0986941907637626</v>
      </c>
    </row>
    <row r="100" spans="3:9">
      <c r="C100">
        <f t="shared" si="43"/>
        <v>90</v>
      </c>
      <c r="E100">
        <f t="shared" si="45"/>
        <v>65.753946772651815</v>
      </c>
      <c r="F100">
        <f t="shared" si="45"/>
        <v>66.745796649393782</v>
      </c>
      <c r="G100">
        <f t="shared" si="45"/>
        <v>69.226050208784031</v>
      </c>
      <c r="H100">
        <f t="shared" si="46"/>
        <v>67.241931210276547</v>
      </c>
      <c r="I100">
        <f t="shared" si="47"/>
        <v>1.7884316298581369</v>
      </c>
    </row>
    <row r="101" spans="3:9">
      <c r="C101">
        <f t="shared" si="43"/>
        <v>120</v>
      </c>
      <c r="E101">
        <f t="shared" si="45"/>
        <v>64.832530059868205</v>
      </c>
      <c r="F101">
        <f t="shared" si="45"/>
        <v>69.297992654827198</v>
      </c>
      <c r="G101">
        <f t="shared" si="45"/>
        <v>67.875745836896925</v>
      </c>
      <c r="H101">
        <f t="shared" si="46"/>
        <v>67.335422850530776</v>
      </c>
      <c r="I101">
        <f t="shared" si="47"/>
        <v>2.2812388616585508</v>
      </c>
    </row>
    <row r="106" spans="3:9">
      <c r="C106" s="44" t="s">
        <v>11</v>
      </c>
      <c r="D106" s="44"/>
      <c r="E106" s="44"/>
      <c r="F106" s="44"/>
      <c r="G106" s="44"/>
      <c r="H106" s="44"/>
      <c r="I106" s="44"/>
    </row>
    <row r="107" spans="3:9">
      <c r="C107" t="s">
        <v>9</v>
      </c>
      <c r="E107">
        <v>1</v>
      </c>
      <c r="F107">
        <v>2</v>
      </c>
      <c r="G107">
        <v>3</v>
      </c>
      <c r="H107" t="s">
        <v>2</v>
      </c>
      <c r="I107" t="s">
        <v>3</v>
      </c>
    </row>
    <row r="108" spans="3:9">
      <c r="C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3:9">
      <c r="C109">
        <f t="shared" ref="C109:C119" si="48">C91</f>
        <v>1</v>
      </c>
      <c r="E109">
        <f>(R74/83.3333)*100</f>
        <v>36.087323384972123</v>
      </c>
      <c r="F109">
        <f>(V74/83.3333)*100</f>
        <v>24.130785926400002</v>
      </c>
      <c r="G109">
        <f>(Z74/83.3333)*100</f>
        <v>36.368049965039582</v>
      </c>
      <c r="H109">
        <f>AVERAGE(E109:G109)</f>
        <v>32.195386425470566</v>
      </c>
      <c r="I109">
        <f>STDEV(E109:G109)</f>
        <v>6.985559230326233</v>
      </c>
    </row>
    <row r="110" spans="3:9">
      <c r="C110">
        <f t="shared" si="48"/>
        <v>2</v>
      </c>
      <c r="E110">
        <f t="shared" ref="E110:E119" si="49">(R75/83.3333)*100</f>
        <v>40.697932530787121</v>
      </c>
      <c r="F110">
        <f t="shared" ref="F110:F119" si="50">(V75/83.3333)*100</f>
        <v>52.720861657847109</v>
      </c>
      <c r="G110">
        <f t="shared" ref="G110:G119" si="51">(Z75/83.3333)*100</f>
        <v>52.921663334652834</v>
      </c>
      <c r="H110">
        <f t="shared" ref="H110:H119" si="52">AVERAGE(E110:G110)</f>
        <v>48.780152507762352</v>
      </c>
      <c r="I110">
        <f t="shared" ref="I110:I119" si="53">STDEV(E110:G110)</f>
        <v>7.000127866368997</v>
      </c>
    </row>
    <row r="111" spans="3:9">
      <c r="C111">
        <f t="shared" si="48"/>
        <v>3</v>
      </c>
      <c r="E111">
        <f t="shared" si="49"/>
        <v>50.555160467909474</v>
      </c>
      <c r="F111">
        <f t="shared" si="50"/>
        <v>60.589609652824961</v>
      </c>
      <c r="G111">
        <f t="shared" si="51"/>
        <v>63.864048755024015</v>
      </c>
      <c r="H111">
        <f t="shared" si="52"/>
        <v>58.336272958586143</v>
      </c>
      <c r="I111">
        <f t="shared" si="53"/>
        <v>6.934678907701926</v>
      </c>
    </row>
    <row r="112" spans="3:9">
      <c r="C112">
        <f t="shared" si="48"/>
        <v>4</v>
      </c>
      <c r="E112">
        <f t="shared" si="49"/>
        <v>66.373233304169162</v>
      </c>
      <c r="F112">
        <f t="shared" si="50"/>
        <v>68.461208515103394</v>
      </c>
      <c r="G112">
        <f t="shared" si="51"/>
        <v>61.577873266926005</v>
      </c>
      <c r="H112">
        <f t="shared" si="52"/>
        <v>65.470771695399534</v>
      </c>
      <c r="I112">
        <f t="shared" si="53"/>
        <v>3.529292245079406</v>
      </c>
    </row>
    <row r="113" spans="3:9">
      <c r="C113">
        <f t="shared" si="48"/>
        <v>5</v>
      </c>
      <c r="E113">
        <f t="shared" si="49"/>
        <v>72.732933387919388</v>
      </c>
      <c r="F113">
        <f t="shared" si="50"/>
        <v>69.815339022712891</v>
      </c>
      <c r="G113">
        <f t="shared" si="51"/>
        <v>64.025244305071823</v>
      </c>
      <c r="H113">
        <f t="shared" si="52"/>
        <v>68.857838905234701</v>
      </c>
      <c r="I113">
        <f t="shared" si="53"/>
        <v>4.4321064006986255</v>
      </c>
    </row>
    <row r="114" spans="3:9">
      <c r="C114">
        <f t="shared" si="48"/>
        <v>10</v>
      </c>
      <c r="E114">
        <f t="shared" si="49"/>
        <v>79.448924805009725</v>
      </c>
      <c r="F114">
        <f t="shared" si="50"/>
        <v>80.121930725635011</v>
      </c>
      <c r="G114">
        <f t="shared" si="51"/>
        <v>78.884604007766583</v>
      </c>
      <c r="H114">
        <f t="shared" si="52"/>
        <v>79.485153179470444</v>
      </c>
      <c r="I114">
        <f t="shared" si="53"/>
        <v>0.61945841105340804</v>
      </c>
    </row>
    <row r="115" spans="3:9">
      <c r="C115">
        <f t="shared" si="48"/>
        <v>15</v>
      </c>
      <c r="E115">
        <f t="shared" si="49"/>
        <v>85.952493068592631</v>
      </c>
      <c r="F115">
        <f t="shared" si="50"/>
        <v>81.011403402867614</v>
      </c>
      <c r="G115">
        <f t="shared" si="51"/>
        <v>83.135836175633813</v>
      </c>
      <c r="H115">
        <f t="shared" si="52"/>
        <v>83.366577549031362</v>
      </c>
      <c r="I115">
        <f t="shared" si="53"/>
        <v>2.4786131116476557</v>
      </c>
    </row>
    <row r="116" spans="3:9">
      <c r="C116">
        <f t="shared" si="48"/>
        <v>30</v>
      </c>
      <c r="E116">
        <f t="shared" si="49"/>
        <v>82.045549210700116</v>
      </c>
      <c r="F116">
        <f t="shared" si="50"/>
        <v>82.34712066167701</v>
      </c>
      <c r="G116">
        <f t="shared" si="51"/>
        <v>90.236694678300495</v>
      </c>
      <c r="H116">
        <f t="shared" si="52"/>
        <v>84.876454850225869</v>
      </c>
      <c r="I116">
        <f t="shared" si="53"/>
        <v>4.6445521415814852</v>
      </c>
    </row>
    <row r="117" spans="3:9">
      <c r="C117">
        <f t="shared" si="48"/>
        <v>60</v>
      </c>
      <c r="E117">
        <f t="shared" si="49"/>
        <v>88.090664472736762</v>
      </c>
      <c r="F117">
        <f t="shared" si="50"/>
        <v>83.265219400568824</v>
      </c>
      <c r="G117">
        <f t="shared" si="51"/>
        <v>84.590872695331825</v>
      </c>
      <c r="H117">
        <f t="shared" si="52"/>
        <v>85.315585522879132</v>
      </c>
      <c r="I117">
        <f t="shared" si="53"/>
        <v>2.4930175586899046</v>
      </c>
    </row>
    <row r="118" spans="3:9">
      <c r="C118">
        <f t="shared" si="48"/>
        <v>90</v>
      </c>
      <c r="E118">
        <f t="shared" si="49"/>
        <v>82.188331511947823</v>
      </c>
      <c r="F118">
        <f t="shared" si="50"/>
        <v>83.379994043584219</v>
      </c>
      <c r="G118">
        <f t="shared" si="51"/>
        <v>86.427202252120551</v>
      </c>
      <c r="H118">
        <f t="shared" si="52"/>
        <v>83.998509269217536</v>
      </c>
      <c r="I118">
        <f t="shared" si="53"/>
        <v>2.186075730899617</v>
      </c>
    </row>
    <row r="119" spans="3:9">
      <c r="C119">
        <f t="shared" si="48"/>
        <v>120</v>
      </c>
      <c r="E119">
        <f t="shared" si="49"/>
        <v>81.5209908348222</v>
      </c>
      <c r="F119">
        <f t="shared" si="50"/>
        <v>86.887602630810377</v>
      </c>
      <c r="G119">
        <f t="shared" si="51"/>
        <v>85.268343543704432</v>
      </c>
      <c r="H119">
        <f t="shared" si="52"/>
        <v>84.558979003112327</v>
      </c>
      <c r="I119">
        <f t="shared" si="53"/>
        <v>2.7527312038767859</v>
      </c>
    </row>
  </sheetData>
  <mergeCells count="2">
    <mergeCell ref="C40:I40"/>
    <mergeCell ref="C106:I10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A10" zoomScale="70" zoomScaleNormal="70" zoomScalePageLayoutView="70" workbookViewId="0">
      <selection activeCell="Q63" sqref="Q6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6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29.486440000000002</v>
      </c>
      <c r="F8">
        <v>35.276420000000002</v>
      </c>
      <c r="G8">
        <v>36.726129999999998</v>
      </c>
      <c r="H8">
        <f>AVERAGE(E8:G8)</f>
        <v>33.829663333333336</v>
      </c>
      <c r="I8">
        <f>STDEV(E8:G8)</f>
        <v>3.8305491072995426</v>
      </c>
      <c r="J8">
        <f>I8/H8</f>
        <v>0.11323048265529716</v>
      </c>
      <c r="K8">
        <f>J8*100</f>
        <v>11.323048265529716</v>
      </c>
      <c r="O8">
        <v>1</v>
      </c>
      <c r="P8" s="14">
        <f t="shared" ref="P8:P18" si="0">E25</f>
        <v>1.5306901512839517</v>
      </c>
      <c r="Q8" s="15">
        <f>P7+Q7</f>
        <v>0</v>
      </c>
      <c r="R8" s="16">
        <f>((900*P8)+(5*Q8))/900</f>
        <v>1.5306901512839517</v>
      </c>
      <c r="S8" s="16"/>
      <c r="T8" s="14">
        <f t="shared" ref="T8:T18" si="1">F25</f>
        <v>1.7831198500239787</v>
      </c>
      <c r="U8" s="15">
        <f>T7+U7</f>
        <v>0</v>
      </c>
      <c r="V8" s="16">
        <f>((900*T8)+(5*U8))/900</f>
        <v>1.7831198500239787</v>
      </c>
      <c r="X8" s="14">
        <f t="shared" ref="X8:X18" si="2">G25</f>
        <v>1.8463238435715217</v>
      </c>
      <c r="Y8" s="15">
        <f>X7+Y7</f>
        <v>0</v>
      </c>
      <c r="Z8" s="16">
        <f t="shared" ref="Z8:Z18" si="3">((900*X8)+(5*Y8))/900</f>
        <v>1.8463238435715219</v>
      </c>
    </row>
    <row r="9" spans="3:26">
      <c r="C9">
        <v>2</v>
      </c>
      <c r="E9">
        <v>51.541159999999998</v>
      </c>
      <c r="F9">
        <v>56.704470000000001</v>
      </c>
      <c r="G9">
        <v>55.046759999999999</v>
      </c>
      <c r="H9">
        <f t="shared" ref="H9:H18" si="4">AVERAGE(E9:G9)</f>
        <v>54.430796666666673</v>
      </c>
      <c r="I9">
        <f t="shared" ref="I9:I16" si="5">STDEV(E9:G9)</f>
        <v>2.6361905583689014</v>
      </c>
      <c r="J9">
        <f t="shared" ref="J9:J16" si="6">I9/H9</f>
        <v>4.843196719153111E-2</v>
      </c>
      <c r="K9">
        <f t="shared" ref="K9:K16" si="7">J9*100</f>
        <v>4.8431967191531111</v>
      </c>
      <c r="N9" s="9"/>
      <c r="O9">
        <v>2</v>
      </c>
      <c r="P9" s="14">
        <f t="shared" si="0"/>
        <v>2.4922247896411909</v>
      </c>
      <c r="Q9" s="15">
        <f t="shared" ref="Q9:Q18" si="8">P8+Q8</f>
        <v>1.5306901512839517</v>
      </c>
      <c r="R9" s="16">
        <f t="shared" ref="R9:R18" si="9">((900*P9)+(5*Q9))/900</f>
        <v>2.5007286238149904</v>
      </c>
      <c r="S9" s="16"/>
      <c r="T9" s="14">
        <f t="shared" si="1"/>
        <v>2.7173331298774901</v>
      </c>
      <c r="U9" s="15">
        <f t="shared" ref="U9:U18" si="10">T8+U8</f>
        <v>1.7831198500239787</v>
      </c>
      <c r="V9" s="16">
        <f t="shared" ref="V9:V18" si="11">((900*T9)+(5*U9))/900</f>
        <v>2.7272393512665127</v>
      </c>
      <c r="X9" s="14">
        <f t="shared" si="2"/>
        <v>2.6450608187644415</v>
      </c>
      <c r="Y9" s="15">
        <f t="shared" ref="Y9:Y18" si="12">X8+Y8</f>
        <v>1.8463238435715217</v>
      </c>
      <c r="Z9" s="16">
        <f t="shared" si="3"/>
        <v>2.6553181734509503</v>
      </c>
    </row>
    <row r="10" spans="3:26">
      <c r="C10">
        <v>3</v>
      </c>
      <c r="E10">
        <v>61.584180000000003</v>
      </c>
      <c r="F10">
        <v>71.769419999999997</v>
      </c>
      <c r="G10">
        <v>76.728409999999997</v>
      </c>
      <c r="H10">
        <f t="shared" si="4"/>
        <v>70.02733666666667</v>
      </c>
      <c r="I10">
        <f t="shared" si="5"/>
        <v>7.7209498333063449</v>
      </c>
      <c r="J10">
        <f t="shared" si="6"/>
        <v>0.11025622565168257</v>
      </c>
      <c r="K10">
        <f t="shared" si="7"/>
        <v>11.025622565168257</v>
      </c>
      <c r="N10" s="10"/>
      <c r="O10">
        <v>3</v>
      </c>
      <c r="P10" s="14">
        <f t="shared" si="0"/>
        <v>2.9300771678946682</v>
      </c>
      <c r="Q10" s="15">
        <f t="shared" si="8"/>
        <v>4.0229149409251423</v>
      </c>
      <c r="R10" s="16">
        <f t="shared" si="9"/>
        <v>2.9524266953442524</v>
      </c>
      <c r="S10" s="16"/>
      <c r="T10" s="14">
        <f t="shared" si="1"/>
        <v>3.3741300082835592</v>
      </c>
      <c r="U10" s="15">
        <f t="shared" si="10"/>
        <v>4.5004529799014685</v>
      </c>
      <c r="V10" s="16">
        <f t="shared" si="11"/>
        <v>3.3991325248385671</v>
      </c>
      <c r="X10" s="14">
        <f t="shared" si="2"/>
        <v>3.5903304704189738</v>
      </c>
      <c r="Y10" s="15">
        <f t="shared" si="12"/>
        <v>4.491384662335963</v>
      </c>
      <c r="Z10" s="16">
        <f t="shared" si="3"/>
        <v>3.6152826074319515</v>
      </c>
    </row>
    <row r="11" spans="3:26">
      <c r="C11">
        <v>4</v>
      </c>
      <c r="E11">
        <v>97.12003</v>
      </c>
      <c r="F11">
        <v>89.651250000000005</v>
      </c>
      <c r="G11">
        <v>75.329459999999997</v>
      </c>
      <c r="H11">
        <f t="shared" si="4"/>
        <v>87.366913333333329</v>
      </c>
      <c r="I11">
        <f t="shared" si="5"/>
        <v>11.073431299115752</v>
      </c>
      <c r="J11">
        <f t="shared" si="6"/>
        <v>0.12674628044677499</v>
      </c>
      <c r="K11">
        <f t="shared" si="7"/>
        <v>12.674628044677499</v>
      </c>
      <c r="O11">
        <v>4</v>
      </c>
      <c r="P11" s="14">
        <f t="shared" si="0"/>
        <v>4.4793578061647121</v>
      </c>
      <c r="Q11" s="15">
        <f t="shared" si="8"/>
        <v>6.9529921088198101</v>
      </c>
      <c r="R11" s="16">
        <f t="shared" si="9"/>
        <v>4.5179855401026003</v>
      </c>
      <c r="S11" s="16"/>
      <c r="T11" s="14">
        <f t="shared" si="1"/>
        <v>4.1537363212277105</v>
      </c>
      <c r="U11" s="15">
        <f t="shared" si="10"/>
        <v>7.8745829881850273</v>
      </c>
      <c r="V11" s="16">
        <f t="shared" si="11"/>
        <v>4.1974840044954052</v>
      </c>
      <c r="X11" s="14">
        <f t="shared" si="2"/>
        <v>3.5293394951388586</v>
      </c>
      <c r="Y11" s="15">
        <f t="shared" si="12"/>
        <v>8.0817151327549368</v>
      </c>
      <c r="Z11" s="16">
        <f t="shared" si="3"/>
        <v>3.5742379125430523</v>
      </c>
    </row>
    <row r="12" spans="3:26">
      <c r="C12">
        <v>5</v>
      </c>
      <c r="E12">
        <v>110.68858</v>
      </c>
      <c r="F12">
        <v>89.609800000000007</v>
      </c>
      <c r="G12">
        <v>102.84224</v>
      </c>
      <c r="H12">
        <f t="shared" si="4"/>
        <v>101.04687333333334</v>
      </c>
      <c r="I12">
        <f t="shared" si="5"/>
        <v>10.653461769440639</v>
      </c>
      <c r="J12">
        <f t="shared" si="6"/>
        <v>0.10543088982374554</v>
      </c>
      <c r="K12">
        <f t="shared" si="7"/>
        <v>10.543088982374554</v>
      </c>
      <c r="N12" s="10"/>
      <c r="O12">
        <v>5</v>
      </c>
      <c r="P12" s="14">
        <f t="shared" si="0"/>
        <v>5.0709151153158656</v>
      </c>
      <c r="Q12" s="15">
        <f t="shared" si="8"/>
        <v>11.432349914984522</v>
      </c>
      <c r="R12" s="16">
        <f t="shared" si="9"/>
        <v>5.1344281703991124</v>
      </c>
      <c r="T12" s="14">
        <f t="shared" si="1"/>
        <v>4.1519291973667007</v>
      </c>
      <c r="U12" s="15">
        <f t="shared" si="10"/>
        <v>12.028319309412737</v>
      </c>
      <c r="V12" s="16">
        <f t="shared" si="11"/>
        <v>4.2187531935301052</v>
      </c>
      <c r="X12" s="14">
        <f t="shared" si="2"/>
        <v>4.7288328900902474</v>
      </c>
      <c r="Y12" s="15">
        <f t="shared" si="12"/>
        <v>11.611054627893795</v>
      </c>
      <c r="Z12" s="16">
        <f t="shared" si="3"/>
        <v>4.7933387491341017</v>
      </c>
    </row>
    <row r="13" spans="3:26">
      <c r="C13">
        <v>10</v>
      </c>
      <c r="E13">
        <v>130.79604</v>
      </c>
      <c r="F13">
        <v>153.24135999999999</v>
      </c>
      <c r="G13">
        <v>135.98302000000001</v>
      </c>
      <c r="H13">
        <f t="shared" si="4"/>
        <v>140.00680666666668</v>
      </c>
      <c r="I13">
        <f t="shared" si="5"/>
        <v>11.751222992937079</v>
      </c>
      <c r="J13">
        <f t="shared" si="6"/>
        <v>8.3933226338879507E-2</v>
      </c>
      <c r="K13">
        <f t="shared" si="7"/>
        <v>8.3933226338879514</v>
      </c>
      <c r="N13" s="11"/>
      <c r="O13">
        <v>10</v>
      </c>
      <c r="P13" s="14">
        <f t="shared" si="0"/>
        <v>5.9475537341413434</v>
      </c>
      <c r="Q13" s="15">
        <f t="shared" si="8"/>
        <v>16.503265030300387</v>
      </c>
      <c r="R13" s="16">
        <f t="shared" si="9"/>
        <v>6.0392385398652344</v>
      </c>
      <c r="T13" s="14">
        <f t="shared" si="1"/>
        <v>6.9261176265422666</v>
      </c>
      <c r="U13" s="15">
        <f t="shared" si="10"/>
        <v>16.180248506779439</v>
      </c>
      <c r="V13" s="16">
        <f t="shared" si="11"/>
        <v>7.0160078960243748</v>
      </c>
      <c r="X13" s="14">
        <f t="shared" si="2"/>
        <v>6.1736940314775248</v>
      </c>
      <c r="Y13" s="15">
        <f t="shared" si="12"/>
        <v>16.339887517984042</v>
      </c>
      <c r="Z13" s="16">
        <f t="shared" si="3"/>
        <v>6.2644711843552141</v>
      </c>
    </row>
    <row r="14" spans="3:26">
      <c r="C14">
        <v>15</v>
      </c>
      <c r="E14">
        <v>157.97299000000001</v>
      </c>
      <c r="F14">
        <v>142.97917000000001</v>
      </c>
      <c r="G14">
        <v>142.78319999999999</v>
      </c>
      <c r="H14">
        <f t="shared" si="4"/>
        <v>147.91178666666667</v>
      </c>
      <c r="I14">
        <f t="shared" si="5"/>
        <v>8.7138086073905363</v>
      </c>
      <c r="J14">
        <f t="shared" si="6"/>
        <v>5.8912198978624576E-2</v>
      </c>
      <c r="K14">
        <f t="shared" si="7"/>
        <v>5.8912198978624577</v>
      </c>
      <c r="N14" s="10"/>
      <c r="O14">
        <v>15</v>
      </c>
      <c r="P14" s="14">
        <f t="shared" si="0"/>
        <v>7.1324057200156945</v>
      </c>
      <c r="Q14" s="15">
        <f t="shared" si="8"/>
        <v>22.450818764441731</v>
      </c>
      <c r="R14" s="16">
        <f t="shared" si="9"/>
        <v>7.2571324909292594</v>
      </c>
      <c r="T14" s="14">
        <f t="shared" si="1"/>
        <v>6.4787099446309453</v>
      </c>
      <c r="U14" s="15">
        <f t="shared" si="10"/>
        <v>23.106366133321707</v>
      </c>
      <c r="V14" s="16">
        <f t="shared" si="11"/>
        <v>6.6070786453716224</v>
      </c>
      <c r="X14" s="14">
        <f t="shared" si="2"/>
        <v>6.4701661071630978</v>
      </c>
      <c r="Y14" s="15">
        <f t="shared" si="12"/>
        <v>22.513581549461566</v>
      </c>
      <c r="Z14" s="16">
        <f t="shared" si="3"/>
        <v>6.595241560215662</v>
      </c>
    </row>
    <row r="15" spans="3:26">
      <c r="C15">
        <v>30</v>
      </c>
      <c r="E15">
        <v>147.5343</v>
      </c>
      <c r="F15">
        <v>164.53910999999999</v>
      </c>
      <c r="G15">
        <v>150.45043999999999</v>
      </c>
      <c r="H15">
        <f t="shared" si="4"/>
        <v>154.17461666666665</v>
      </c>
      <c r="I15">
        <f t="shared" si="5"/>
        <v>9.0935696878306977</v>
      </c>
      <c r="J15">
        <f t="shared" si="6"/>
        <v>5.8982275321569029E-2</v>
      </c>
      <c r="K15">
        <f t="shared" si="7"/>
        <v>5.8982275321569029</v>
      </c>
      <c r="O15">
        <v>30</v>
      </c>
      <c r="P15" s="14">
        <f t="shared" si="0"/>
        <v>6.6773030474778734</v>
      </c>
      <c r="Q15" s="15">
        <f t="shared" si="8"/>
        <v>29.583224484457425</v>
      </c>
      <c r="R15" s="16">
        <f t="shared" si="9"/>
        <v>6.8416542946137477</v>
      </c>
      <c r="T15" s="14">
        <f t="shared" si="1"/>
        <v>7.4186733225792381</v>
      </c>
      <c r="U15" s="15">
        <f t="shared" si="10"/>
        <v>29.585076077952653</v>
      </c>
      <c r="V15" s="16">
        <f t="shared" si="11"/>
        <v>7.583034856345642</v>
      </c>
      <c r="X15" s="14">
        <f t="shared" si="2"/>
        <v>6.804439987792648</v>
      </c>
      <c r="Y15" s="15">
        <f t="shared" si="12"/>
        <v>28.983747656624665</v>
      </c>
      <c r="Z15" s="16">
        <f t="shared" si="3"/>
        <v>6.9654608081072293</v>
      </c>
    </row>
    <row r="16" spans="3:26">
      <c r="C16">
        <v>60</v>
      </c>
      <c r="E16">
        <v>148.19148000000001</v>
      </c>
      <c r="F16">
        <v>169.69872000000001</v>
      </c>
      <c r="G16">
        <v>152.79078999999999</v>
      </c>
      <c r="H16">
        <f t="shared" si="4"/>
        <v>156.89366333333336</v>
      </c>
      <c r="I16">
        <f t="shared" si="5"/>
        <v>11.325436870003443</v>
      </c>
      <c r="J16">
        <f t="shared" si="6"/>
        <v>7.2185432026924054E-2</v>
      </c>
      <c r="K16">
        <f t="shared" si="7"/>
        <v>7.2185432026924055</v>
      </c>
      <c r="O16">
        <v>60</v>
      </c>
      <c r="P16" s="14">
        <f t="shared" si="0"/>
        <v>6.7059545712168109</v>
      </c>
      <c r="Q16" s="15">
        <f t="shared" si="8"/>
        <v>36.260527531935296</v>
      </c>
      <c r="R16" s="16">
        <f t="shared" si="9"/>
        <v>6.9074019463942298</v>
      </c>
      <c r="T16" s="14">
        <f t="shared" si="1"/>
        <v>7.6436203513973053</v>
      </c>
      <c r="U16" s="15">
        <f t="shared" si="10"/>
        <v>37.003749400531888</v>
      </c>
      <c r="V16" s="16">
        <f t="shared" si="11"/>
        <v>7.8491967369558155</v>
      </c>
      <c r="X16" s="14">
        <f t="shared" si="2"/>
        <v>6.9064738195927964</v>
      </c>
      <c r="Y16" s="15">
        <f t="shared" si="12"/>
        <v>35.788187644417313</v>
      </c>
      <c r="Z16" s="16">
        <f t="shared" si="3"/>
        <v>7.1052970842840031</v>
      </c>
    </row>
    <row r="17" spans="2:26">
      <c r="C17">
        <v>90</v>
      </c>
      <c r="E17">
        <v>155.91199</v>
      </c>
      <c r="F17">
        <v>147.73848000000001</v>
      </c>
      <c r="G17">
        <v>165.68095</v>
      </c>
      <c r="H17">
        <f t="shared" si="4"/>
        <v>156.44380666666669</v>
      </c>
      <c r="I17">
        <f>STDEV(E17:G17)</f>
        <v>8.9830495462528308</v>
      </c>
      <c r="J17">
        <f>I17/H17</f>
        <v>5.7420295105660067E-2</v>
      </c>
      <c r="K17">
        <f>J17*100</f>
        <v>5.7420295105660069</v>
      </c>
      <c r="O17">
        <v>90</v>
      </c>
      <c r="P17" s="14">
        <f t="shared" si="0"/>
        <v>7.0425509002921034</v>
      </c>
      <c r="Q17" s="15">
        <f t="shared" si="8"/>
        <v>42.966482103152103</v>
      </c>
      <c r="R17" s="16">
        <f t="shared" si="9"/>
        <v>7.2812535786429482</v>
      </c>
      <c r="T17" s="14">
        <f t="shared" si="1"/>
        <v>6.6862048219034742</v>
      </c>
      <c r="U17" s="15">
        <f t="shared" si="10"/>
        <v>44.64736975192919</v>
      </c>
      <c r="V17" s="16">
        <f t="shared" si="11"/>
        <v>6.9342457649697469</v>
      </c>
      <c r="X17" s="14">
        <f t="shared" si="2"/>
        <v>7.4684548981994148</v>
      </c>
      <c r="Y17" s="15">
        <f t="shared" si="12"/>
        <v>42.69466146401011</v>
      </c>
      <c r="Z17" s="16">
        <f t="shared" si="3"/>
        <v>7.7056474618883595</v>
      </c>
    </row>
    <row r="18" spans="2:26">
      <c r="C18">
        <v>120</v>
      </c>
      <c r="E18">
        <v>145.80785</v>
      </c>
      <c r="F18">
        <v>155.0506</v>
      </c>
      <c r="G18">
        <v>166.26651000000001</v>
      </c>
      <c r="H18">
        <f t="shared" si="4"/>
        <v>155.70831999999999</v>
      </c>
      <c r="I18">
        <f t="shared" ref="I18" si="13">STDEV(E18:G18)</f>
        <v>10.245176374650663</v>
      </c>
      <c r="J18">
        <f t="shared" ref="J18" si="14">I18/H18</f>
        <v>6.5797231481597537E-2</v>
      </c>
      <c r="K18">
        <f t="shared" ref="K18" si="15">J18*100</f>
        <v>6.5797231481597533</v>
      </c>
      <c r="O18">
        <v>120</v>
      </c>
      <c r="P18" s="14">
        <f t="shared" si="0"/>
        <v>6.6020338318001475</v>
      </c>
      <c r="Q18" s="15">
        <f t="shared" si="8"/>
        <v>50.009033003444209</v>
      </c>
      <c r="R18" s="16">
        <f t="shared" si="9"/>
        <v>6.8798617929303925</v>
      </c>
      <c r="T18" s="14">
        <f t="shared" si="1"/>
        <v>7.0049962941971478</v>
      </c>
      <c r="U18" s="15">
        <f t="shared" si="10"/>
        <v>51.333574573832664</v>
      </c>
      <c r="V18" s="16">
        <f t="shared" si="11"/>
        <v>7.2901828196073284</v>
      </c>
      <c r="X18" s="14">
        <f t="shared" si="2"/>
        <v>7.4939839560535377</v>
      </c>
      <c r="Y18" s="15">
        <f t="shared" si="12"/>
        <v>50.163116362209522</v>
      </c>
      <c r="Z18" s="16">
        <f t="shared" si="3"/>
        <v>7.7726679358435904</v>
      </c>
    </row>
    <row r="19" spans="2:26">
      <c r="Q19" s="17" t="s">
        <v>48</v>
      </c>
      <c r="R19" t="e">
        <f>SLOPE(R8:R10,S22:S24)</f>
        <v>#DIV/0!</v>
      </c>
    </row>
    <row r="21" spans="2:26" ht="16.5">
      <c r="B21" t="s">
        <v>34</v>
      </c>
      <c r="O21" t="s">
        <v>49</v>
      </c>
      <c r="T21" s="11"/>
    </row>
    <row r="22" spans="2:26" ht="16.5">
      <c r="J22" s="44"/>
      <c r="K22" s="44"/>
      <c r="O22" t="s">
        <v>50</v>
      </c>
      <c r="T22" s="11"/>
    </row>
    <row r="23" spans="2:26" ht="16.5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 ht="16.5">
      <c r="C25">
        <f t="shared" ref="C25:C35" si="16">C8</f>
        <v>1</v>
      </c>
      <c r="E25">
        <f>(E8+5.623)/22.937</f>
        <v>1.5306901512839517</v>
      </c>
      <c r="F25">
        <f t="shared" ref="F25:G25" si="17">(F8+5.623)/22.937</f>
        <v>1.7831198500239787</v>
      </c>
      <c r="G25">
        <f t="shared" si="17"/>
        <v>1.8463238435715217</v>
      </c>
      <c r="H25">
        <f>AVERAGE(E25:G25)</f>
        <v>1.7200446149598172</v>
      </c>
      <c r="I25">
        <f>STDEV(E25:G25)</f>
        <v>0.16700305651565336</v>
      </c>
      <c r="O25" t="s">
        <v>53</v>
      </c>
      <c r="T25" s="11"/>
    </row>
    <row r="26" spans="2:26">
      <c r="C26">
        <f t="shared" si="16"/>
        <v>2</v>
      </c>
      <c r="E26">
        <f t="shared" ref="E26:G26" si="18">(E9+5.623)/22.937</f>
        <v>2.4922247896411909</v>
      </c>
      <c r="F26">
        <f t="shared" si="18"/>
        <v>2.7173331298774901</v>
      </c>
      <c r="G26">
        <f t="shared" si="18"/>
        <v>2.6450608187644415</v>
      </c>
      <c r="H26">
        <f t="shared" ref="H26:H35" si="19">AVERAGE(E26:G26)</f>
        <v>2.618206246094374</v>
      </c>
      <c r="I26">
        <f t="shared" ref="I26:I35" si="20">STDEV(E26:G26)</f>
        <v>0.11493179397344457</v>
      </c>
    </row>
    <row r="27" spans="2:26">
      <c r="C27">
        <f t="shared" si="16"/>
        <v>3</v>
      </c>
      <c r="E27">
        <f t="shared" ref="E27:G27" si="21">(E10+5.623)/22.937</f>
        <v>2.9300771678946682</v>
      </c>
      <c r="F27">
        <f t="shared" si="21"/>
        <v>3.3741300082835592</v>
      </c>
      <c r="G27">
        <f t="shared" si="21"/>
        <v>3.5903304704189738</v>
      </c>
      <c r="H27">
        <f t="shared" si="19"/>
        <v>3.2981792155324001</v>
      </c>
      <c r="I27">
        <f t="shared" si="20"/>
        <v>0.33661550478730201</v>
      </c>
    </row>
    <row r="28" spans="2:26">
      <c r="C28">
        <f t="shared" si="16"/>
        <v>4</v>
      </c>
      <c r="E28">
        <f t="shared" ref="E28:G28" si="22">(E11+5.623)/22.937</f>
        <v>4.4793578061647121</v>
      </c>
      <c r="F28">
        <f t="shared" si="22"/>
        <v>4.1537363212277105</v>
      </c>
      <c r="G28">
        <f t="shared" si="22"/>
        <v>3.5293394951388586</v>
      </c>
      <c r="H28">
        <f t="shared" si="19"/>
        <v>4.05414454084376</v>
      </c>
      <c r="I28">
        <f t="shared" si="20"/>
        <v>0.48277592096244565</v>
      </c>
    </row>
    <row r="29" spans="2:26">
      <c r="C29">
        <f t="shared" si="16"/>
        <v>5</v>
      </c>
      <c r="E29">
        <f t="shared" ref="E29:G29" si="23">(E12+5.623)/22.937</f>
        <v>5.0709151153158656</v>
      </c>
      <c r="F29">
        <f t="shared" si="23"/>
        <v>4.1519291973667007</v>
      </c>
      <c r="G29">
        <f t="shared" si="23"/>
        <v>4.7288328900902474</v>
      </c>
      <c r="H29">
        <f t="shared" si="19"/>
        <v>4.6505590675909376</v>
      </c>
      <c r="I29">
        <f t="shared" si="20"/>
        <v>0.46446622354451927</v>
      </c>
    </row>
    <row r="30" spans="2:26">
      <c r="C30">
        <f t="shared" si="16"/>
        <v>10</v>
      </c>
      <c r="E30">
        <f t="shared" ref="E30:G30" si="24">(E13+5.623)/22.937</f>
        <v>5.9475537341413434</v>
      </c>
      <c r="F30">
        <f t="shared" si="24"/>
        <v>6.9261176265422666</v>
      </c>
      <c r="G30">
        <f t="shared" si="24"/>
        <v>6.1736940314775248</v>
      </c>
      <c r="H30">
        <f t="shared" si="19"/>
        <v>6.3491217973870446</v>
      </c>
      <c r="I30">
        <f t="shared" si="20"/>
        <v>0.51232606674530567</v>
      </c>
    </row>
    <row r="31" spans="2:26">
      <c r="C31">
        <f t="shared" si="16"/>
        <v>15</v>
      </c>
      <c r="E31">
        <f t="shared" ref="E31:G31" si="25">(E14+5.623)/22.937</f>
        <v>7.1324057200156945</v>
      </c>
      <c r="F31">
        <f t="shared" si="25"/>
        <v>6.4787099446309453</v>
      </c>
      <c r="G31">
        <f t="shared" si="25"/>
        <v>6.4701661071630978</v>
      </c>
      <c r="H31">
        <f t="shared" si="19"/>
        <v>6.6937605906032465</v>
      </c>
      <c r="I31">
        <f t="shared" si="20"/>
        <v>0.37990184450409964</v>
      </c>
    </row>
    <row r="32" spans="2:26">
      <c r="C32">
        <f t="shared" si="16"/>
        <v>30</v>
      </c>
      <c r="E32">
        <f t="shared" ref="E32:G32" si="26">(E15+5.623)/22.937</f>
        <v>6.6773030474778734</v>
      </c>
      <c r="F32">
        <f t="shared" si="26"/>
        <v>7.4186733225792381</v>
      </c>
      <c r="G32">
        <f t="shared" si="26"/>
        <v>6.804439987792648</v>
      </c>
      <c r="H32">
        <f t="shared" si="19"/>
        <v>6.9668054526165868</v>
      </c>
      <c r="I32">
        <f t="shared" si="20"/>
        <v>0.39645854679472919</v>
      </c>
    </row>
    <row r="33" spans="3:9">
      <c r="C33">
        <f t="shared" si="16"/>
        <v>60</v>
      </c>
      <c r="E33">
        <f t="shared" ref="E33:G33" si="27">(E16+5.623)/22.937</f>
        <v>6.7059545712168109</v>
      </c>
      <c r="F33">
        <f t="shared" si="27"/>
        <v>7.6436203513973053</v>
      </c>
      <c r="G33">
        <f t="shared" si="27"/>
        <v>6.9064738195927964</v>
      </c>
      <c r="H33">
        <f t="shared" si="19"/>
        <v>7.0853495807356381</v>
      </c>
      <c r="I33">
        <f t="shared" si="20"/>
        <v>0.49376277935228863</v>
      </c>
    </row>
    <row r="34" spans="3:9">
      <c r="C34">
        <f t="shared" si="16"/>
        <v>90</v>
      </c>
      <c r="E34">
        <f t="shared" ref="E34:G34" si="28">(E17+5.623)/22.937</f>
        <v>7.0425509002921034</v>
      </c>
      <c r="F34">
        <f t="shared" si="28"/>
        <v>6.6862048219034742</v>
      </c>
      <c r="G34">
        <f t="shared" si="28"/>
        <v>7.4684548981994148</v>
      </c>
      <c r="H34">
        <f t="shared" si="19"/>
        <v>7.0657368734649966</v>
      </c>
      <c r="I34">
        <f t="shared" si="20"/>
        <v>0.39164012496197559</v>
      </c>
    </row>
    <row r="35" spans="3:9">
      <c r="C35">
        <f t="shared" si="16"/>
        <v>120</v>
      </c>
      <c r="E35">
        <f t="shared" ref="E35:G35" si="29">(E18+5.623)/22.937</f>
        <v>6.6020338318001475</v>
      </c>
      <c r="F35">
        <f t="shared" si="29"/>
        <v>7.0049962941971478</v>
      </c>
      <c r="G35">
        <f t="shared" si="29"/>
        <v>7.4939839560535377</v>
      </c>
      <c r="H35">
        <f t="shared" si="19"/>
        <v>7.0336713606836101</v>
      </c>
      <c r="I35">
        <f t="shared" si="20"/>
        <v>0.44666592730743621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30">C25</f>
        <v>1</v>
      </c>
      <c r="E43">
        <f>(R8/7.7)*100</f>
        <v>19.879092873817552</v>
      </c>
      <c r="F43">
        <f>(V8/7.7)*100</f>
        <v>23.157400649662062</v>
      </c>
      <c r="G43">
        <f>(Z8/7.7)*100</f>
        <v>23.978231734695086</v>
      </c>
      <c r="H43">
        <f>AVERAGE(E43:G43)</f>
        <v>22.338241752724901</v>
      </c>
      <c r="I43">
        <f>STDEV(E43:G43)</f>
        <v>2.1688708638396559</v>
      </c>
    </row>
    <row r="44" spans="3:9">
      <c r="C44">
        <f t="shared" si="30"/>
        <v>2</v>
      </c>
      <c r="E44">
        <f t="shared" ref="E44:E53" si="31">(R9/7.7)*100</f>
        <v>32.476995114480395</v>
      </c>
      <c r="F44">
        <f t="shared" ref="F44:F53" si="32">(V9/7.7)*100</f>
        <v>35.41869287359107</v>
      </c>
      <c r="G44">
        <f t="shared" ref="G44:G53" si="33">(Z9/7.7)*100</f>
        <v>34.484651603259096</v>
      </c>
      <c r="H44">
        <f t="shared" ref="H44:H53" si="34">AVERAGE(E44:G44)</f>
        <v>34.126779863776854</v>
      </c>
      <c r="I44">
        <f t="shared" ref="I44:I53" si="35">STDEV(E44:G44)</f>
        <v>1.5031468866778206</v>
      </c>
    </row>
    <row r="45" spans="3:9">
      <c r="C45">
        <f t="shared" si="30"/>
        <v>3</v>
      </c>
      <c r="E45">
        <f t="shared" si="31"/>
        <v>38.343203835639642</v>
      </c>
      <c r="F45">
        <f t="shared" si="32"/>
        <v>44.144578244656714</v>
      </c>
      <c r="G45">
        <f t="shared" si="33"/>
        <v>46.951722174440931</v>
      </c>
      <c r="H45">
        <f t="shared" si="34"/>
        <v>43.146501418245769</v>
      </c>
      <c r="I45">
        <f t="shared" si="35"/>
        <v>4.3901896326848391</v>
      </c>
    </row>
    <row r="46" spans="3:9">
      <c r="C46">
        <f t="shared" si="30"/>
        <v>4</v>
      </c>
      <c r="E46">
        <f t="shared" si="31"/>
        <v>58.675136884449351</v>
      </c>
      <c r="F46">
        <f t="shared" si="32"/>
        <v>54.512779279161109</v>
      </c>
      <c r="G46">
        <f t="shared" si="33"/>
        <v>46.41867418887081</v>
      </c>
      <c r="H46">
        <f t="shared" si="34"/>
        <v>53.202196784160414</v>
      </c>
      <c r="I46">
        <f t="shared" si="35"/>
        <v>6.2324505059550024</v>
      </c>
    </row>
    <row r="47" spans="3:9">
      <c r="C47">
        <f t="shared" si="30"/>
        <v>5</v>
      </c>
      <c r="E47">
        <f t="shared" si="31"/>
        <v>66.680885329858597</v>
      </c>
      <c r="F47">
        <f t="shared" si="32"/>
        <v>54.789002513377994</v>
      </c>
      <c r="G47">
        <f t="shared" si="33"/>
        <v>62.251152586157168</v>
      </c>
      <c r="H47">
        <f t="shared" si="34"/>
        <v>61.24034680979792</v>
      </c>
      <c r="I47">
        <f t="shared" si="35"/>
        <v>6.0100345646566433</v>
      </c>
    </row>
    <row r="48" spans="3:9">
      <c r="C48">
        <f t="shared" si="30"/>
        <v>10</v>
      </c>
      <c r="E48">
        <f t="shared" si="31"/>
        <v>78.431669348899149</v>
      </c>
      <c r="F48">
        <f t="shared" si="32"/>
        <v>91.116985662654216</v>
      </c>
      <c r="G48">
        <f t="shared" si="33"/>
        <v>81.356768627989794</v>
      </c>
      <c r="H48">
        <f t="shared" si="34"/>
        <v>83.635141213181058</v>
      </c>
      <c r="I48">
        <f t="shared" si="35"/>
        <v>6.6424806151556393</v>
      </c>
    </row>
    <row r="49" spans="3:9">
      <c r="C49">
        <f t="shared" si="30"/>
        <v>15</v>
      </c>
      <c r="E49">
        <f t="shared" si="31"/>
        <v>94.248473908172187</v>
      </c>
      <c r="F49">
        <f t="shared" si="32"/>
        <v>85.806216173657432</v>
      </c>
      <c r="G49">
        <f t="shared" si="33"/>
        <v>85.652487795008597</v>
      </c>
      <c r="H49">
        <f t="shared" si="34"/>
        <v>88.569059292279405</v>
      </c>
      <c r="I49">
        <f t="shared" si="35"/>
        <v>4.9191178973483565</v>
      </c>
    </row>
    <row r="50" spans="3:9">
      <c r="C50">
        <f t="shared" si="30"/>
        <v>30</v>
      </c>
      <c r="E50">
        <f t="shared" si="31"/>
        <v>88.852653176801923</v>
      </c>
      <c r="F50">
        <f t="shared" si="32"/>
        <v>98.48097216033301</v>
      </c>
      <c r="G50">
        <f t="shared" si="33"/>
        <v>90.460529975418552</v>
      </c>
      <c r="H50">
        <f t="shared" si="34"/>
        <v>92.598051770851157</v>
      </c>
      <c r="I50">
        <f t="shared" si="35"/>
        <v>5.1577980943052015</v>
      </c>
    </row>
    <row r="51" spans="3:9">
      <c r="C51">
        <f t="shared" si="30"/>
        <v>60</v>
      </c>
      <c r="E51">
        <f t="shared" si="31"/>
        <v>89.706518784340645</v>
      </c>
      <c r="F51">
        <f t="shared" si="32"/>
        <v>101.93761996046513</v>
      </c>
      <c r="G51">
        <f t="shared" si="33"/>
        <v>92.276585510181846</v>
      </c>
      <c r="H51">
        <f t="shared" si="34"/>
        <v>94.640241418329211</v>
      </c>
      <c r="I51">
        <f t="shared" si="35"/>
        <v>6.4490395357943306</v>
      </c>
    </row>
    <row r="52" spans="3:9">
      <c r="C52">
        <f t="shared" si="30"/>
        <v>90</v>
      </c>
      <c r="E52">
        <f t="shared" si="31"/>
        <v>94.561734787570757</v>
      </c>
      <c r="F52">
        <f t="shared" si="32"/>
        <v>90.055139804801911</v>
      </c>
      <c r="G52">
        <f t="shared" si="33"/>
        <v>100.07334366088779</v>
      </c>
      <c r="H52">
        <f t="shared" si="34"/>
        <v>94.896739417753494</v>
      </c>
      <c r="I52">
        <f t="shared" si="35"/>
        <v>5.0174967067459422</v>
      </c>
    </row>
    <row r="53" spans="3:9">
      <c r="C53">
        <f t="shared" si="30"/>
        <v>120</v>
      </c>
      <c r="E53">
        <f t="shared" si="31"/>
        <v>89.348854453641451</v>
      </c>
      <c r="F53">
        <f t="shared" si="32"/>
        <v>94.67769895593932</v>
      </c>
      <c r="G53">
        <f t="shared" si="33"/>
        <v>100.94373942654013</v>
      </c>
      <c r="H53">
        <f t="shared" si="34"/>
        <v>94.990097612040302</v>
      </c>
      <c r="I53">
        <f t="shared" si="35"/>
        <v>5.8037517240090652</v>
      </c>
    </row>
    <row r="91" spans="6:6">
      <c r="F91" s="1"/>
    </row>
  </sheetData>
  <mergeCells count="2">
    <mergeCell ref="J22:K22"/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A28" zoomScale="70" zoomScaleNormal="70" zoomScalePageLayoutView="70" workbookViewId="0">
      <selection activeCell="E42" sqref="E42:G5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10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68.013369999999995</v>
      </c>
      <c r="F8">
        <v>69.343270000000004</v>
      </c>
      <c r="G8">
        <v>53.530450000000002</v>
      </c>
      <c r="H8">
        <f>AVERAGE(E8:G8)</f>
        <v>63.62903</v>
      </c>
      <c r="I8">
        <f>STDEV(E8:G8)</f>
        <v>8.7708692280069851</v>
      </c>
      <c r="J8">
        <f>I8/H8</f>
        <v>0.13784383052840796</v>
      </c>
      <c r="K8">
        <f>J8*100</f>
        <v>13.784383052840795</v>
      </c>
      <c r="O8">
        <v>1</v>
      </c>
      <c r="P8" s="14">
        <f t="shared" ref="P8:P18" si="0">E25</f>
        <v>2.6053183191623921</v>
      </c>
      <c r="Q8" s="15">
        <f>P7+Q7</f>
        <v>0</v>
      </c>
      <c r="R8" s="16">
        <f>((900*P8)+(5*Q8))/900</f>
        <v>2.6053183191623921</v>
      </c>
      <c r="S8" s="16"/>
      <c r="T8" s="14">
        <f t="shared" ref="T8:T18" si="1">F25</f>
        <v>2.6520437776684704</v>
      </c>
      <c r="U8" s="15">
        <f>T7+U7</f>
        <v>0</v>
      </c>
      <c r="V8" s="16">
        <f>((900*T8)+(5*U8))/900</f>
        <v>2.6520437776684704</v>
      </c>
      <c r="X8" s="14">
        <f t="shared" ref="X8:X18" si="2">G25</f>
        <v>2.0964672194504956</v>
      </c>
      <c r="Y8" s="15">
        <f>X7+Y7</f>
        <v>0</v>
      </c>
      <c r="Z8" s="16">
        <f t="shared" ref="Z8:Z18" si="3">((900*X8)+(5*Y8))/900</f>
        <v>2.0964672194504956</v>
      </c>
    </row>
    <row r="9" spans="3:26">
      <c r="C9">
        <v>2</v>
      </c>
      <c r="E9">
        <v>114.25389</v>
      </c>
      <c r="F9">
        <v>87.930570000000003</v>
      </c>
      <c r="G9">
        <v>108.22185</v>
      </c>
      <c r="H9">
        <f t="shared" ref="H9:H18" si="4">AVERAGE(E9:G9)</f>
        <v>103.46877000000001</v>
      </c>
      <c r="I9">
        <f t="shared" ref="I9:I16" si="5">STDEV(E9:G9)</f>
        <v>13.790327083517575</v>
      </c>
      <c r="J9">
        <f t="shared" ref="J9:J16" si="6">I9/H9</f>
        <v>0.13328009102183755</v>
      </c>
      <c r="K9">
        <f t="shared" ref="K9:K16" si="7">J9*100</f>
        <v>13.328009102183755</v>
      </c>
      <c r="O9">
        <v>2</v>
      </c>
      <c r="P9" s="14">
        <f t="shared" si="0"/>
        <v>4.229958892558499</v>
      </c>
      <c r="Q9" s="15">
        <f t="shared" ref="Q9:Q18" si="8">P8+Q8</f>
        <v>2.6053183191623921</v>
      </c>
      <c r="R9" s="16">
        <f t="shared" ref="R9:R18" si="9">((900*P9)+(5*Q9))/900</f>
        <v>4.2444328832205125</v>
      </c>
      <c r="S9" s="16"/>
      <c r="T9" s="14">
        <f t="shared" si="1"/>
        <v>3.3051004848570025</v>
      </c>
      <c r="U9" s="15">
        <f t="shared" ref="U9:U18" si="10">T8+U8</f>
        <v>2.6520437776684704</v>
      </c>
      <c r="V9" s="16">
        <f t="shared" ref="V9:V18" si="11">((900*T9)+(5*U9))/900</f>
        <v>3.3198340613996051</v>
      </c>
      <c r="X9" s="14">
        <f t="shared" si="2"/>
        <v>4.0180257887709931</v>
      </c>
      <c r="Y9" s="15">
        <f t="shared" ref="Y9:Y18" si="12">X8+Y8</f>
        <v>2.0964672194504956</v>
      </c>
      <c r="Z9" s="16">
        <f t="shared" si="3"/>
        <v>4.0296728288790513</v>
      </c>
    </row>
    <row r="10" spans="3:26">
      <c r="C10">
        <v>3</v>
      </c>
      <c r="E10">
        <v>143.77322000000001</v>
      </c>
      <c r="F10">
        <v>125.23105</v>
      </c>
      <c r="G10">
        <v>144.29462000000001</v>
      </c>
      <c r="H10">
        <f t="shared" si="4"/>
        <v>137.76629666666668</v>
      </c>
      <c r="I10">
        <f t="shared" si="5"/>
        <v>10.858971923512534</v>
      </c>
      <c r="J10">
        <f t="shared" si="6"/>
        <v>7.8821687061723295E-2</v>
      </c>
      <c r="K10">
        <f t="shared" si="7"/>
        <v>7.8821687061723296</v>
      </c>
      <c r="O10">
        <v>3</v>
      </c>
      <c r="P10" s="14">
        <f t="shared" si="0"/>
        <v>5.2671077225774718</v>
      </c>
      <c r="Q10" s="15">
        <f t="shared" si="8"/>
        <v>6.8352772117208911</v>
      </c>
      <c r="R10" s="16">
        <f t="shared" si="9"/>
        <v>5.30508148486481</v>
      </c>
      <c r="S10" s="16"/>
      <c r="T10" s="14">
        <f t="shared" si="1"/>
        <v>4.6156366383247835</v>
      </c>
      <c r="U10" s="15">
        <f t="shared" si="10"/>
        <v>5.9571442625254729</v>
      </c>
      <c r="V10" s="16">
        <f t="shared" si="11"/>
        <v>4.6487318842277032</v>
      </c>
      <c r="X10" s="14">
        <f t="shared" si="2"/>
        <v>5.285426884969433</v>
      </c>
      <c r="Y10" s="15">
        <f t="shared" si="12"/>
        <v>6.1144930082214888</v>
      </c>
      <c r="Z10" s="16">
        <f t="shared" si="3"/>
        <v>5.3193962905706638</v>
      </c>
    </row>
    <row r="11" spans="3:26">
      <c r="C11">
        <v>4</v>
      </c>
      <c r="E11">
        <v>175.48832999999999</v>
      </c>
      <c r="F11">
        <v>168.02286000000001</v>
      </c>
      <c r="G11">
        <v>148.37612999999999</v>
      </c>
      <c r="H11">
        <f t="shared" si="4"/>
        <v>163.96243999999999</v>
      </c>
      <c r="I11">
        <f t="shared" si="5"/>
        <v>14.004752948277956</v>
      </c>
      <c r="J11">
        <f t="shared" si="6"/>
        <v>8.5414397030673342E-2</v>
      </c>
      <c r="K11">
        <f t="shared" si="7"/>
        <v>8.5414397030673346</v>
      </c>
      <c r="O11">
        <v>4</v>
      </c>
      <c r="P11" s="14">
        <f t="shared" si="0"/>
        <v>6.381404328578455</v>
      </c>
      <c r="Q11" s="15">
        <f t="shared" si="8"/>
        <v>12.102384934298364</v>
      </c>
      <c r="R11" s="16">
        <f t="shared" si="9"/>
        <v>6.448639800435668</v>
      </c>
      <c r="S11" s="16"/>
      <c r="T11" s="14">
        <f t="shared" si="1"/>
        <v>6.119108284730518</v>
      </c>
      <c r="U11" s="15">
        <f t="shared" si="10"/>
        <v>10.572780900850256</v>
      </c>
      <c r="V11" s="16">
        <f t="shared" si="11"/>
        <v>6.1778459564019075</v>
      </c>
      <c r="X11" s="14">
        <f t="shared" si="2"/>
        <v>5.4288289649357031</v>
      </c>
      <c r="Y11" s="15">
        <f t="shared" si="12"/>
        <v>11.399919893190923</v>
      </c>
      <c r="Z11" s="16">
        <f t="shared" si="3"/>
        <v>5.4921618532312086</v>
      </c>
    </row>
    <row r="12" spans="3:26">
      <c r="C12">
        <v>5</v>
      </c>
      <c r="E12">
        <v>188.26589999999999</v>
      </c>
      <c r="F12">
        <v>194.94395</v>
      </c>
      <c r="G12">
        <v>164.34246999999999</v>
      </c>
      <c r="H12">
        <f t="shared" si="4"/>
        <v>182.51743999999999</v>
      </c>
      <c r="I12">
        <f t="shared" si="5"/>
        <v>16.090252913683493</v>
      </c>
      <c r="J12">
        <f t="shared" si="6"/>
        <v>8.8157344929248913E-2</v>
      </c>
      <c r="K12">
        <f t="shared" si="7"/>
        <v>8.8157344929248911</v>
      </c>
      <c r="O12">
        <v>5</v>
      </c>
      <c r="P12" s="14">
        <f t="shared" si="0"/>
        <v>6.8303386972103146</v>
      </c>
      <c r="Q12" s="15">
        <f t="shared" si="8"/>
        <v>18.483789262876819</v>
      </c>
      <c r="R12" s="16">
        <f t="shared" si="9"/>
        <v>6.9330264153374079</v>
      </c>
      <c r="T12" s="14">
        <f t="shared" si="1"/>
        <v>7.0649690815824604</v>
      </c>
      <c r="U12" s="15">
        <f t="shared" si="10"/>
        <v>16.691889185580774</v>
      </c>
      <c r="V12" s="16">
        <f t="shared" si="11"/>
        <v>7.1577017992801313</v>
      </c>
      <c r="X12" s="14">
        <f t="shared" si="2"/>
        <v>5.9897993816316486</v>
      </c>
      <c r="Y12" s="15">
        <f t="shared" si="12"/>
        <v>16.828748858126627</v>
      </c>
      <c r="Z12" s="16">
        <f t="shared" si="3"/>
        <v>6.0832924308434633</v>
      </c>
    </row>
    <row r="13" spans="3:26">
      <c r="C13">
        <v>10</v>
      </c>
      <c r="E13">
        <v>248.68027000000001</v>
      </c>
      <c r="F13">
        <v>202.69167999999999</v>
      </c>
      <c r="G13" s="1">
        <v>233.05538999999999</v>
      </c>
      <c r="H13">
        <f t="shared" si="4"/>
        <v>228.14244666666664</v>
      </c>
      <c r="I13">
        <f t="shared" si="5"/>
        <v>23.384618057484573</v>
      </c>
      <c r="J13">
        <f t="shared" si="6"/>
        <v>0.10250007571651612</v>
      </c>
      <c r="K13">
        <f t="shared" si="7"/>
        <v>10.250007571651611</v>
      </c>
      <c r="O13">
        <v>10</v>
      </c>
      <c r="P13" s="14">
        <f t="shared" si="0"/>
        <v>8.9529713301946448</v>
      </c>
      <c r="Q13" s="15">
        <f t="shared" si="8"/>
        <v>25.314127960087134</v>
      </c>
      <c r="R13" s="16">
        <f t="shared" si="9"/>
        <v>9.0936053744173506</v>
      </c>
      <c r="T13" s="14">
        <f t="shared" si="1"/>
        <v>7.3371822078560882</v>
      </c>
      <c r="U13" s="15">
        <f t="shared" si="10"/>
        <v>23.756858267163235</v>
      </c>
      <c r="V13" s="16">
        <f t="shared" si="11"/>
        <v>7.4691647537847734</v>
      </c>
      <c r="X13" s="14">
        <f t="shared" si="2"/>
        <v>8.4039979621952074</v>
      </c>
      <c r="Y13" s="15">
        <f t="shared" si="12"/>
        <v>22.818548239758275</v>
      </c>
      <c r="Z13" s="16">
        <f t="shared" si="3"/>
        <v>8.5307676746383088</v>
      </c>
    </row>
    <row r="14" spans="3:26">
      <c r="C14">
        <v>15</v>
      </c>
      <c r="E14">
        <v>222.386</v>
      </c>
      <c r="F14">
        <v>256.52956999999998</v>
      </c>
      <c r="G14">
        <v>278.14728000000002</v>
      </c>
      <c r="H14">
        <f t="shared" si="4"/>
        <v>252.35428333333334</v>
      </c>
      <c r="I14">
        <f t="shared" si="5"/>
        <v>28.114139696445168</v>
      </c>
      <c r="J14">
        <f t="shared" si="6"/>
        <v>0.11140742025491741</v>
      </c>
      <c r="K14">
        <f t="shared" si="7"/>
        <v>11.140742025491742</v>
      </c>
      <c r="O14">
        <v>15</v>
      </c>
      <c r="P14" s="14">
        <f t="shared" si="0"/>
        <v>8.0291335816175948</v>
      </c>
      <c r="Q14" s="15">
        <f t="shared" si="8"/>
        <v>34.267099290281777</v>
      </c>
      <c r="R14" s="16">
        <f t="shared" si="9"/>
        <v>8.2195063554524932</v>
      </c>
      <c r="T14" s="14">
        <f t="shared" si="1"/>
        <v>9.2287530742744703</v>
      </c>
      <c r="U14" s="15">
        <f t="shared" si="10"/>
        <v>31.094040475019323</v>
      </c>
      <c r="V14" s="16">
        <f t="shared" si="11"/>
        <v>9.4014977435801317</v>
      </c>
      <c r="X14" s="14">
        <f t="shared" si="2"/>
        <v>9.9882819197526533</v>
      </c>
      <c r="Y14" s="15">
        <f t="shared" si="12"/>
        <v>31.222546201953485</v>
      </c>
      <c r="Z14" s="16">
        <f t="shared" si="3"/>
        <v>10.161740509763506</v>
      </c>
    </row>
    <row r="15" spans="3:26">
      <c r="C15">
        <v>30</v>
      </c>
      <c r="E15">
        <v>229.68715</v>
      </c>
      <c r="F15">
        <v>261.30721999999997</v>
      </c>
      <c r="G15">
        <v>257.92340000000002</v>
      </c>
      <c r="H15">
        <f t="shared" si="4"/>
        <v>249.63925666666668</v>
      </c>
      <c r="I15">
        <f t="shared" si="5"/>
        <v>17.361666964224174</v>
      </c>
      <c r="J15">
        <f t="shared" si="6"/>
        <v>6.9547022355568519E-2</v>
      </c>
      <c r="K15">
        <f t="shared" si="7"/>
        <v>6.9547022355568515</v>
      </c>
      <c r="O15">
        <v>30</v>
      </c>
      <c r="P15" s="14">
        <f t="shared" si="0"/>
        <v>8.2856563136814003</v>
      </c>
      <c r="Q15" s="15">
        <f t="shared" si="8"/>
        <v>42.29623287189937</v>
      </c>
      <c r="R15" s="16">
        <f t="shared" si="9"/>
        <v>8.5206353851919516</v>
      </c>
      <c r="T15" s="14">
        <f t="shared" si="1"/>
        <v>9.3966137305881521</v>
      </c>
      <c r="U15" s="15">
        <f t="shared" si="10"/>
        <v>40.322793549293792</v>
      </c>
      <c r="V15" s="16">
        <f t="shared" si="11"/>
        <v>9.6206292503064503</v>
      </c>
      <c r="X15" s="14">
        <f t="shared" si="2"/>
        <v>9.2777246855456408</v>
      </c>
      <c r="Y15" s="15">
        <f t="shared" si="12"/>
        <v>41.210828121706136</v>
      </c>
      <c r="Z15" s="16">
        <f t="shared" si="3"/>
        <v>9.506673730666229</v>
      </c>
    </row>
    <row r="16" spans="3:26">
      <c r="C16">
        <v>60</v>
      </c>
      <c r="E16">
        <v>231.95352</v>
      </c>
      <c r="F16">
        <v>252.58223000000001</v>
      </c>
      <c r="G16">
        <v>278.81353999999999</v>
      </c>
      <c r="H16">
        <f t="shared" si="4"/>
        <v>254.44976333333332</v>
      </c>
      <c r="I16">
        <f t="shared" si="5"/>
        <v>23.485764393850015</v>
      </c>
      <c r="J16">
        <f t="shared" si="6"/>
        <v>9.2300201368563595E-2</v>
      </c>
      <c r="K16">
        <f t="shared" si="7"/>
        <v>9.2300201368563588</v>
      </c>
      <c r="O16">
        <v>60</v>
      </c>
      <c r="P16" s="14">
        <f t="shared" si="0"/>
        <v>8.3652842386339685</v>
      </c>
      <c r="Q16" s="15">
        <f t="shared" si="8"/>
        <v>50.581889185580771</v>
      </c>
      <c r="R16" s="16">
        <f t="shared" si="9"/>
        <v>8.6462947341094178</v>
      </c>
      <c r="T16" s="14">
        <f t="shared" si="1"/>
        <v>9.0900649989459623</v>
      </c>
      <c r="U16" s="15">
        <f t="shared" si="10"/>
        <v>49.719407279881942</v>
      </c>
      <c r="V16" s="16">
        <f t="shared" si="11"/>
        <v>9.3662839282786408</v>
      </c>
      <c r="X16" s="14">
        <f t="shared" si="2"/>
        <v>10.011690675286347</v>
      </c>
      <c r="Y16" s="15">
        <f t="shared" si="12"/>
        <v>50.488552807251779</v>
      </c>
      <c r="Z16" s="16">
        <f t="shared" si="3"/>
        <v>10.292182635326636</v>
      </c>
    </row>
    <row r="17" spans="2:26">
      <c r="C17">
        <v>90</v>
      </c>
      <c r="E17">
        <v>268.47849000000002</v>
      </c>
      <c r="F17">
        <v>237.08744999999999</v>
      </c>
      <c r="G17">
        <v>271.44830000000002</v>
      </c>
      <c r="H17">
        <f t="shared" si="4"/>
        <v>259.00474666666668</v>
      </c>
      <c r="I17">
        <f>STDEV(E17:G17)</f>
        <v>19.038930188958464</v>
      </c>
      <c r="J17">
        <f>I17/H17</f>
        <v>7.350803579465337E-2</v>
      </c>
      <c r="K17">
        <f>J17*100</f>
        <v>7.350803579465337</v>
      </c>
      <c r="O17">
        <v>90</v>
      </c>
      <c r="P17" s="14">
        <f t="shared" si="0"/>
        <v>9.6485731852996999</v>
      </c>
      <c r="Q17" s="15">
        <f t="shared" si="8"/>
        <v>58.947173424214739</v>
      </c>
      <c r="R17" s="16">
        <f t="shared" si="9"/>
        <v>9.9760574821008916</v>
      </c>
      <c r="T17" s="14">
        <f t="shared" si="1"/>
        <v>8.5456626379031686</v>
      </c>
      <c r="U17" s="15">
        <f t="shared" si="10"/>
        <v>58.809472278827904</v>
      </c>
      <c r="V17" s="16">
        <f t="shared" si="11"/>
        <v>8.8723819283411007</v>
      </c>
      <c r="X17" s="14">
        <f t="shared" si="2"/>
        <v>9.7529161689269923</v>
      </c>
      <c r="Y17" s="15">
        <f t="shared" si="12"/>
        <v>60.500243482538124</v>
      </c>
      <c r="Z17" s="16">
        <f t="shared" si="3"/>
        <v>10.089028632718872</v>
      </c>
    </row>
    <row r="18" spans="2:26">
      <c r="C18">
        <v>120</v>
      </c>
      <c r="E18">
        <v>257.38927999999999</v>
      </c>
      <c r="F18">
        <v>254.07241999999999</v>
      </c>
      <c r="G18">
        <v>245.48214999999999</v>
      </c>
      <c r="H18">
        <f t="shared" si="4"/>
        <v>252.31461666666664</v>
      </c>
      <c r="I18">
        <f t="shared" ref="I18" si="13">STDEV(E18:G18)</f>
        <v>6.1451070477440277</v>
      </c>
      <c r="J18">
        <f t="shared" ref="J18" si="14">I18/H18</f>
        <v>2.4354938801909923E-2</v>
      </c>
      <c r="K18">
        <f t="shared" ref="K18" si="15">J18*100</f>
        <v>2.4354938801909922</v>
      </c>
      <c r="O18">
        <v>120</v>
      </c>
      <c r="P18" s="14">
        <f t="shared" si="0"/>
        <v>9.258958611481976</v>
      </c>
      <c r="Q18" s="15">
        <f t="shared" si="8"/>
        <v>68.595746609514435</v>
      </c>
      <c r="R18" s="16">
        <f t="shared" si="9"/>
        <v>9.6400460926459441</v>
      </c>
      <c r="T18" s="14">
        <f t="shared" si="1"/>
        <v>9.1424221769376715</v>
      </c>
      <c r="U18" s="15">
        <f t="shared" si="10"/>
        <v>67.355134916731075</v>
      </c>
      <c r="V18" s="16">
        <f t="shared" si="11"/>
        <v>9.5166173709195103</v>
      </c>
      <c r="X18" s="14">
        <f t="shared" si="2"/>
        <v>8.8406067739442058</v>
      </c>
      <c r="Y18" s="15">
        <f t="shared" si="12"/>
        <v>70.253159651465111</v>
      </c>
      <c r="Z18" s="16">
        <f t="shared" si="3"/>
        <v>9.2309021053412348</v>
      </c>
    </row>
    <row r="19" spans="2:26">
      <c r="Q19" s="17"/>
    </row>
    <row r="21" spans="2:26" ht="16.5">
      <c r="B21" t="s">
        <v>35</v>
      </c>
      <c r="O21" t="s">
        <v>49</v>
      </c>
      <c r="T21" s="11"/>
    </row>
    <row r="22" spans="2:26" ht="16.5">
      <c r="J22" s="5"/>
      <c r="K22" s="5"/>
      <c r="O22" t="s">
        <v>50</v>
      </c>
      <c r="T22" s="11"/>
    </row>
    <row r="23" spans="2:26" ht="16.5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 ht="16.5">
      <c r="C25">
        <f t="shared" ref="C25:C35" si="16">C8</f>
        <v>1</v>
      </c>
      <c r="E25">
        <f>((E8+6.1392)/28.462)</f>
        <v>2.6053183191623921</v>
      </c>
      <c r="F25">
        <f t="shared" ref="F25:G25" si="17">((F8+6.1392)/28.462)</f>
        <v>2.6520437776684704</v>
      </c>
      <c r="G25">
        <f t="shared" si="17"/>
        <v>2.0964672194504956</v>
      </c>
      <c r="H25">
        <f>AVERAGE(E25:G25)</f>
        <v>2.4512764387604524</v>
      </c>
      <c r="I25">
        <f>STDEV(E25:G25)</f>
        <v>0.30816067837843791</v>
      </c>
      <c r="O25" t="s">
        <v>53</v>
      </c>
      <c r="T25" s="11"/>
    </row>
    <row r="26" spans="2:26">
      <c r="C26">
        <f t="shared" si="16"/>
        <v>2</v>
      </c>
      <c r="E26">
        <f t="shared" ref="E26:G26" si="18">((E9+6.1392)/28.462)</f>
        <v>4.229958892558499</v>
      </c>
      <c r="F26">
        <f t="shared" si="18"/>
        <v>3.3051004848570025</v>
      </c>
      <c r="G26">
        <f t="shared" si="18"/>
        <v>4.0180257887709931</v>
      </c>
      <c r="H26">
        <f t="shared" ref="H26:H35" si="19">AVERAGE(E26:G26)</f>
        <v>3.8510283887288317</v>
      </c>
      <c r="I26">
        <f t="shared" ref="I26:I35" si="20">STDEV(E26:G26)</f>
        <v>0.48451714860226047</v>
      </c>
    </row>
    <row r="27" spans="2:26">
      <c r="C27">
        <f t="shared" si="16"/>
        <v>3</v>
      </c>
      <c r="E27">
        <f t="shared" ref="E27:G27" si="21">((E10+6.1392)/28.462)</f>
        <v>5.2671077225774718</v>
      </c>
      <c r="F27">
        <f t="shared" si="21"/>
        <v>4.6156366383247835</v>
      </c>
      <c r="G27">
        <f t="shared" si="21"/>
        <v>5.285426884969433</v>
      </c>
      <c r="H27">
        <f t="shared" si="19"/>
        <v>5.0560570819572286</v>
      </c>
      <c r="I27">
        <f t="shared" si="20"/>
        <v>0.38152525906515827</v>
      </c>
    </row>
    <row r="28" spans="2:26">
      <c r="C28">
        <f t="shared" si="16"/>
        <v>4</v>
      </c>
      <c r="E28">
        <f t="shared" ref="E28:G28" si="22">((E11+6.1392)/28.462)</f>
        <v>6.381404328578455</v>
      </c>
      <c r="F28">
        <f t="shared" si="22"/>
        <v>6.119108284730518</v>
      </c>
      <c r="G28">
        <f t="shared" si="22"/>
        <v>5.4288289649357031</v>
      </c>
      <c r="H28">
        <f t="shared" si="19"/>
        <v>5.9764471927482257</v>
      </c>
      <c r="I28">
        <f t="shared" si="20"/>
        <v>0.49205090816801195</v>
      </c>
    </row>
    <row r="29" spans="2:26">
      <c r="C29">
        <f t="shared" si="16"/>
        <v>5</v>
      </c>
      <c r="E29">
        <f t="shared" ref="E29:G29" si="23">((E12+6.1392)/28.462)</f>
        <v>6.8303386972103146</v>
      </c>
      <c r="F29">
        <f t="shared" si="23"/>
        <v>7.0649690815824604</v>
      </c>
      <c r="G29">
        <f t="shared" si="23"/>
        <v>5.9897993816316486</v>
      </c>
      <c r="H29">
        <f t="shared" si="19"/>
        <v>6.6283690534748088</v>
      </c>
      <c r="I29">
        <f t="shared" si="20"/>
        <v>0.56532404306385675</v>
      </c>
    </row>
    <row r="30" spans="2:26">
      <c r="C30">
        <f t="shared" si="16"/>
        <v>10</v>
      </c>
      <c r="E30">
        <f t="shared" ref="E30:G30" si="24">((E13+6.1392)/28.462)</f>
        <v>8.9529713301946448</v>
      </c>
      <c r="F30">
        <f t="shared" si="24"/>
        <v>7.3371822078560882</v>
      </c>
      <c r="G30">
        <f t="shared" si="24"/>
        <v>8.4039979621952074</v>
      </c>
      <c r="H30">
        <f t="shared" si="19"/>
        <v>8.2313838334153129</v>
      </c>
      <c r="I30">
        <f t="shared" si="20"/>
        <v>0.82160839215390946</v>
      </c>
    </row>
    <row r="31" spans="2:26">
      <c r="C31">
        <f t="shared" si="16"/>
        <v>15</v>
      </c>
      <c r="E31">
        <f t="shared" ref="E31:G31" si="25">((E14+6.1392)/28.462)</f>
        <v>8.0291335816175948</v>
      </c>
      <c r="F31">
        <f t="shared" si="25"/>
        <v>9.2287530742744703</v>
      </c>
      <c r="G31">
        <f t="shared" si="25"/>
        <v>9.9882819197526533</v>
      </c>
      <c r="H31">
        <f t="shared" si="19"/>
        <v>9.0820561918815716</v>
      </c>
      <c r="I31">
        <f t="shared" si="20"/>
        <v>0.9877780794197587</v>
      </c>
    </row>
    <row r="32" spans="2:26">
      <c r="C32">
        <f t="shared" si="16"/>
        <v>30</v>
      </c>
      <c r="E32">
        <f t="shared" ref="E32:G32" si="26">((E15+6.1392)/28.462)</f>
        <v>8.2856563136814003</v>
      </c>
      <c r="F32">
        <f t="shared" si="26"/>
        <v>9.3966137305881521</v>
      </c>
      <c r="G32">
        <f t="shared" si="26"/>
        <v>9.2777246855456408</v>
      </c>
      <c r="H32">
        <f t="shared" si="19"/>
        <v>8.9866649099383977</v>
      </c>
      <c r="I32">
        <f t="shared" si="20"/>
        <v>0.6099946231545279</v>
      </c>
    </row>
    <row r="33" spans="3:9">
      <c r="C33">
        <f t="shared" si="16"/>
        <v>60</v>
      </c>
      <c r="E33">
        <f t="shared" ref="E33:G33" si="27">((E16+6.1392)/28.462)</f>
        <v>8.3652842386339685</v>
      </c>
      <c r="F33">
        <f t="shared" si="27"/>
        <v>9.0900649989459623</v>
      </c>
      <c r="G33">
        <f t="shared" si="27"/>
        <v>10.011690675286347</v>
      </c>
      <c r="H33">
        <f t="shared" si="19"/>
        <v>9.1556799709554255</v>
      </c>
      <c r="I33">
        <f t="shared" si="20"/>
        <v>0.82516212472243788</v>
      </c>
    </row>
    <row r="34" spans="3:9">
      <c r="C34">
        <f t="shared" si="16"/>
        <v>90</v>
      </c>
      <c r="E34">
        <f t="shared" ref="E34:G34" si="28">((E17+6.1392)/28.462)</f>
        <v>9.6485731852996999</v>
      </c>
      <c r="F34">
        <f t="shared" si="28"/>
        <v>8.5456626379031686</v>
      </c>
      <c r="G34">
        <f t="shared" si="28"/>
        <v>9.7529161689269923</v>
      </c>
      <c r="H34">
        <f t="shared" si="19"/>
        <v>9.315717330709953</v>
      </c>
      <c r="I34">
        <f t="shared" si="20"/>
        <v>0.66892453759252646</v>
      </c>
    </row>
    <row r="35" spans="3:9">
      <c r="C35">
        <f t="shared" si="16"/>
        <v>120</v>
      </c>
      <c r="E35">
        <f t="shared" ref="E35:G35" si="29">((E18+6.1392)/28.462)</f>
        <v>9.258958611481976</v>
      </c>
      <c r="F35">
        <f t="shared" si="29"/>
        <v>9.1424221769376715</v>
      </c>
      <c r="G35">
        <f t="shared" si="29"/>
        <v>8.8406067739442058</v>
      </c>
      <c r="H35">
        <f t="shared" si="19"/>
        <v>9.0806625207879517</v>
      </c>
      <c r="I35">
        <f t="shared" si="20"/>
        <v>0.21590566536940614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30">C25</f>
        <v>1</v>
      </c>
      <c r="E43">
        <f>(R8/12.05)*100</f>
        <v>21.62089891421072</v>
      </c>
      <c r="F43">
        <f>(V8/12.05)*100</f>
        <v>22.008662055340004</v>
      </c>
      <c r="G43">
        <f>(Z8/12.05)*100</f>
        <v>17.398068211207431</v>
      </c>
      <c r="H43">
        <f>AVERAGE(E43:G43)</f>
        <v>20.342543060252719</v>
      </c>
      <c r="I43">
        <f>STDEV(E43:G43)</f>
        <v>2.557350028036812</v>
      </c>
    </row>
    <row r="44" spans="3:9">
      <c r="C44">
        <f t="shared" si="30"/>
        <v>2</v>
      </c>
      <c r="E44">
        <f t="shared" ref="E44:E53" si="31">(R9/12.05)*100</f>
        <v>35.2235094043196</v>
      </c>
      <c r="F44">
        <f t="shared" ref="F44:F53" si="32">(V9/12.05)*100</f>
        <v>27.550490136096307</v>
      </c>
      <c r="G44">
        <f t="shared" ref="G44:G53" si="33">(Z9/12.05)*100</f>
        <v>33.441268289452708</v>
      </c>
      <c r="H44">
        <f t="shared" ref="H44:H53" si="34">AVERAGE(E44:G44)</f>
        <v>32.071755943289538</v>
      </c>
      <c r="I44">
        <f t="shared" ref="I44:I53" si="35">STDEV(E44:G44)</f>
        <v>4.0156542707697405</v>
      </c>
    </row>
    <row r="45" spans="3:9">
      <c r="C45">
        <f t="shared" si="30"/>
        <v>3</v>
      </c>
      <c r="E45">
        <f t="shared" si="31"/>
        <v>44.025572488504643</v>
      </c>
      <c r="F45">
        <f t="shared" si="32"/>
        <v>38.57868783591455</v>
      </c>
      <c r="G45">
        <f t="shared" si="33"/>
        <v>44.144367556603015</v>
      </c>
      <c r="H45">
        <f t="shared" si="34"/>
        <v>42.249542627007401</v>
      </c>
      <c r="I45">
        <f t="shared" si="35"/>
        <v>3.1796083469537781</v>
      </c>
    </row>
    <row r="46" spans="3:9">
      <c r="C46">
        <f t="shared" si="30"/>
        <v>4</v>
      </c>
      <c r="E46">
        <f t="shared" si="31"/>
        <v>53.515682991167367</v>
      </c>
      <c r="F46">
        <f t="shared" si="32"/>
        <v>51.268431173459803</v>
      </c>
      <c r="G46">
        <f t="shared" si="33"/>
        <v>45.578106665819156</v>
      </c>
      <c r="H46">
        <f t="shared" si="34"/>
        <v>50.12074027681544</v>
      </c>
      <c r="I46">
        <f t="shared" si="35"/>
        <v>4.0913537216748139</v>
      </c>
    </row>
    <row r="47" spans="3:9">
      <c r="C47">
        <f t="shared" si="30"/>
        <v>5</v>
      </c>
      <c r="E47">
        <f t="shared" si="31"/>
        <v>57.535488923961886</v>
      </c>
      <c r="F47">
        <f t="shared" si="32"/>
        <v>59.400014931785314</v>
      </c>
      <c r="G47">
        <f t="shared" si="33"/>
        <v>50.483754612808816</v>
      </c>
      <c r="H47">
        <f t="shared" si="34"/>
        <v>55.806419489518674</v>
      </c>
      <c r="I47">
        <f t="shared" si="35"/>
        <v>4.7028911693534914</v>
      </c>
    </row>
    <row r="48" spans="3:9">
      <c r="C48">
        <f t="shared" si="30"/>
        <v>10</v>
      </c>
      <c r="E48">
        <f t="shared" si="31"/>
        <v>75.465604766948971</v>
      </c>
      <c r="F48">
        <f t="shared" si="32"/>
        <v>61.984769740952473</v>
      </c>
      <c r="G48">
        <f t="shared" si="33"/>
        <v>70.794752486624972</v>
      </c>
      <c r="H48">
        <f t="shared" si="34"/>
        <v>69.415042331508801</v>
      </c>
      <c r="I48">
        <f t="shared" si="35"/>
        <v>6.8455042424668404</v>
      </c>
    </row>
    <row r="49" spans="3:9">
      <c r="C49">
        <f t="shared" si="30"/>
        <v>15</v>
      </c>
      <c r="E49">
        <f t="shared" si="31"/>
        <v>68.211670999605744</v>
      </c>
      <c r="F49">
        <f t="shared" si="32"/>
        <v>78.020728162490713</v>
      </c>
      <c r="G49">
        <f t="shared" si="33"/>
        <v>84.329796761522871</v>
      </c>
      <c r="H49">
        <f t="shared" si="34"/>
        <v>76.8540653078731</v>
      </c>
      <c r="I49">
        <f t="shared" si="35"/>
        <v>8.1221500344122255</v>
      </c>
    </row>
    <row r="50" spans="3:9">
      <c r="C50">
        <f t="shared" si="30"/>
        <v>30</v>
      </c>
      <c r="E50">
        <f t="shared" si="31"/>
        <v>70.710667097028647</v>
      </c>
      <c r="F50">
        <f t="shared" si="32"/>
        <v>79.839246890509955</v>
      </c>
      <c r="G50">
        <f t="shared" si="33"/>
        <v>78.893557930840075</v>
      </c>
      <c r="H50">
        <f t="shared" si="34"/>
        <v>76.481157306126235</v>
      </c>
      <c r="I50">
        <f t="shared" si="35"/>
        <v>5.019711131338001</v>
      </c>
    </row>
    <row r="51" spans="3:9">
      <c r="C51">
        <f t="shared" si="30"/>
        <v>60</v>
      </c>
      <c r="E51">
        <f t="shared" si="31"/>
        <v>71.753483270617565</v>
      </c>
      <c r="F51">
        <f t="shared" si="32"/>
        <v>77.7284973301132</v>
      </c>
      <c r="G51">
        <f t="shared" si="33"/>
        <v>85.412304027606936</v>
      </c>
      <c r="H51">
        <f t="shared" si="34"/>
        <v>78.298094876112557</v>
      </c>
      <c r="I51">
        <f t="shared" si="35"/>
        <v>6.8472021396477922</v>
      </c>
    </row>
    <row r="52" spans="3:9">
      <c r="C52">
        <f t="shared" si="30"/>
        <v>90</v>
      </c>
      <c r="E52">
        <f t="shared" si="31"/>
        <v>82.788858772621495</v>
      </c>
      <c r="F52">
        <f t="shared" si="32"/>
        <v>73.629725546399172</v>
      </c>
      <c r="G52">
        <f t="shared" si="33"/>
        <v>83.726378694762417</v>
      </c>
      <c r="H52">
        <f t="shared" si="34"/>
        <v>80.048321004594371</v>
      </c>
      <c r="I52">
        <f t="shared" si="35"/>
        <v>5.5783968703450739</v>
      </c>
    </row>
    <row r="53" spans="3:9">
      <c r="C53">
        <f t="shared" si="30"/>
        <v>120</v>
      </c>
      <c r="E53">
        <f t="shared" si="31"/>
        <v>80.00038251158459</v>
      </c>
      <c r="F53">
        <f t="shared" si="32"/>
        <v>78.976077766966895</v>
      </c>
      <c r="G53">
        <f t="shared" si="33"/>
        <v>76.604996724823522</v>
      </c>
      <c r="H53">
        <f t="shared" si="34"/>
        <v>78.527152334458336</v>
      </c>
      <c r="I53">
        <f t="shared" si="35"/>
        <v>1.7416405177876166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19"/>
  <sheetViews>
    <sheetView topLeftCell="F1" zoomScale="70" zoomScaleNormal="70" zoomScalePageLayoutView="70" workbookViewId="0">
      <selection activeCell="H118" sqref="H118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6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45.706899999999997</v>
      </c>
      <c r="F8">
        <v>32.607640000000004</v>
      </c>
      <c r="G8">
        <v>39.40343</v>
      </c>
      <c r="H8">
        <f>AVERAGE(E8:G8)</f>
        <v>39.239323333333331</v>
      </c>
      <c r="I8">
        <f>STDEV(E8:G8)</f>
        <v>6.5511717566732708</v>
      </c>
      <c r="J8">
        <f>I8/H8</f>
        <v>0.1669542489563812</v>
      </c>
      <c r="K8">
        <f>J8*100</f>
        <v>16.695424895638119</v>
      </c>
      <c r="O8">
        <v>1</v>
      </c>
      <c r="P8" s="14">
        <f t="shared" ref="P8:P18" si="0">E25</f>
        <v>2.416149397590361</v>
      </c>
      <c r="Q8" s="15">
        <f>P7+Q7</f>
        <v>0</v>
      </c>
      <c r="R8" s="16">
        <f>((900*P8)+(5*Q8))/900</f>
        <v>2.416149397590361</v>
      </c>
      <c r="S8" s="16"/>
      <c r="T8" s="14">
        <f t="shared" ref="T8:T18" si="1">F25</f>
        <v>1.784859759036145</v>
      </c>
      <c r="U8" s="15">
        <f>T7+U7</f>
        <v>0</v>
      </c>
      <c r="V8" s="16">
        <f>((900*T8)+(5*U8))/900</f>
        <v>1.784859759036145</v>
      </c>
      <c r="X8" s="14">
        <f t="shared" ref="X8:X18" si="2">G25</f>
        <v>2.1123677108433738</v>
      </c>
      <c r="Y8" s="15">
        <f>X7+Y7</f>
        <v>0</v>
      </c>
      <c r="Z8" s="16">
        <f t="shared" ref="Z8:Z18" si="3">((900*X8)+(5*Y8))/900</f>
        <v>2.1123677108433738</v>
      </c>
    </row>
    <row r="9" spans="3:26">
      <c r="C9">
        <v>2</v>
      </c>
      <c r="E9">
        <v>58.181139999999999</v>
      </c>
      <c r="F9">
        <v>59.212020000000003</v>
      </c>
      <c r="G9">
        <v>50.938330000000001</v>
      </c>
      <c r="H9">
        <f t="shared" ref="H9:H18" si="4">AVERAGE(E9:G9)</f>
        <v>56.11049666666667</v>
      </c>
      <c r="I9">
        <f t="shared" ref="I9:I16" si="5">STDEV(E9:G9)</f>
        <v>4.5087869116241608</v>
      </c>
      <c r="J9">
        <f t="shared" ref="J9:J16" si="6">I9/H9</f>
        <v>8.0355498159450034E-2</v>
      </c>
      <c r="K9">
        <f t="shared" ref="K9:K16" si="7">J9*100</f>
        <v>8.0355498159450036</v>
      </c>
      <c r="O9">
        <v>2</v>
      </c>
      <c r="P9" s="14">
        <f t="shared" si="0"/>
        <v>3.0173175903614458</v>
      </c>
      <c r="Q9" s="15">
        <f t="shared" ref="Q9:Q18" si="8">P8+Q8</f>
        <v>2.416149397590361</v>
      </c>
      <c r="R9" s="16">
        <f t="shared" ref="R9:R18" si="9">((900*P9)+(5*Q9))/900</f>
        <v>3.0307406425702812</v>
      </c>
      <c r="S9" s="16"/>
      <c r="T9" s="14">
        <f t="shared" si="1"/>
        <v>3.0669985542168674</v>
      </c>
      <c r="U9" s="15">
        <f t="shared" ref="U9:U18" si="10">T8+U8</f>
        <v>1.784859759036145</v>
      </c>
      <c r="V9" s="16">
        <f t="shared" ref="V9:V18" si="11">((900*T9)+(5*U9))/900</f>
        <v>3.0769144417670682</v>
      </c>
      <c r="X9" s="14">
        <f t="shared" si="2"/>
        <v>2.6682665060240964</v>
      </c>
      <c r="Y9" s="15">
        <f t="shared" ref="Y9:Y18" si="12">X8+Y8</f>
        <v>2.1123677108433738</v>
      </c>
      <c r="Z9" s="16">
        <f t="shared" si="3"/>
        <v>2.6800018821954485</v>
      </c>
    </row>
    <row r="10" spans="3:26">
      <c r="C10">
        <v>3</v>
      </c>
      <c r="E10">
        <v>53.979810000000001</v>
      </c>
      <c r="F10">
        <v>71.328500000000005</v>
      </c>
      <c r="G10">
        <v>77.603790000000004</v>
      </c>
      <c r="H10">
        <f t="shared" si="4"/>
        <v>67.637366666666665</v>
      </c>
      <c r="I10">
        <f t="shared" si="5"/>
        <v>12.236889176724354</v>
      </c>
      <c r="J10">
        <f t="shared" si="6"/>
        <v>0.18091906559625109</v>
      </c>
      <c r="K10">
        <f t="shared" si="7"/>
        <v>18.091906559625109</v>
      </c>
      <c r="O10">
        <v>3</v>
      </c>
      <c r="P10" s="14">
        <f t="shared" si="0"/>
        <v>2.814843855421687</v>
      </c>
      <c r="Q10" s="15">
        <f t="shared" si="8"/>
        <v>5.4334669879518067</v>
      </c>
      <c r="R10" s="16">
        <f t="shared" si="9"/>
        <v>2.8450297831325306</v>
      </c>
      <c r="S10" s="16"/>
      <c r="T10" s="14">
        <f t="shared" si="1"/>
        <v>3.6509253012048197</v>
      </c>
      <c r="U10" s="15">
        <f t="shared" si="10"/>
        <v>4.8518583132530129</v>
      </c>
      <c r="V10" s="16">
        <f t="shared" si="11"/>
        <v>3.6778800696117808</v>
      </c>
      <c r="X10" s="14">
        <f t="shared" si="2"/>
        <v>3.9533489156626511</v>
      </c>
      <c r="Y10" s="15">
        <f t="shared" si="12"/>
        <v>4.7806342168674707</v>
      </c>
      <c r="Z10" s="16">
        <f t="shared" si="3"/>
        <v>3.9799079946452482</v>
      </c>
    </row>
    <row r="11" spans="3:26">
      <c r="C11">
        <v>4</v>
      </c>
      <c r="E11">
        <v>70.556700000000006</v>
      </c>
      <c r="F11">
        <v>93.496409999999997</v>
      </c>
      <c r="G11">
        <v>94.433070000000001</v>
      </c>
      <c r="H11">
        <f t="shared" si="4"/>
        <v>86.162059999999997</v>
      </c>
      <c r="I11">
        <f t="shared" si="5"/>
        <v>13.522750405745898</v>
      </c>
      <c r="J11">
        <f t="shared" si="6"/>
        <v>0.15694553270599493</v>
      </c>
      <c r="K11">
        <f t="shared" si="7"/>
        <v>15.694553270599492</v>
      </c>
      <c r="O11">
        <v>4</v>
      </c>
      <c r="P11" s="14">
        <f t="shared" si="0"/>
        <v>3.6137301204819283</v>
      </c>
      <c r="Q11" s="15">
        <f t="shared" si="8"/>
        <v>8.2483108433734937</v>
      </c>
      <c r="R11" s="16">
        <f t="shared" si="9"/>
        <v>3.6595540696117808</v>
      </c>
      <c r="S11" s="16"/>
      <c r="T11" s="14">
        <f t="shared" si="1"/>
        <v>4.7192583132530119</v>
      </c>
      <c r="U11" s="15">
        <f t="shared" si="10"/>
        <v>8.502783614457833</v>
      </c>
      <c r="V11" s="16">
        <f t="shared" si="11"/>
        <v>4.7664959999999992</v>
      </c>
      <c r="X11" s="14">
        <f t="shared" si="2"/>
        <v>4.7643985542168679</v>
      </c>
      <c r="Y11" s="15">
        <f t="shared" si="12"/>
        <v>8.7339831325301223</v>
      </c>
      <c r="Z11" s="16">
        <f t="shared" si="3"/>
        <v>4.8129206827309243</v>
      </c>
    </row>
    <row r="12" spans="3:26">
      <c r="C12">
        <v>5</v>
      </c>
      <c r="E12">
        <v>76.184160000000006</v>
      </c>
      <c r="F12">
        <v>104.71875</v>
      </c>
      <c r="G12">
        <v>100.46745</v>
      </c>
      <c r="H12">
        <f t="shared" si="4"/>
        <v>93.790120000000002</v>
      </c>
      <c r="I12">
        <f t="shared" si="5"/>
        <v>15.39466656227729</v>
      </c>
      <c r="J12">
        <f t="shared" si="6"/>
        <v>0.16413953369797682</v>
      </c>
      <c r="K12">
        <f t="shared" si="7"/>
        <v>16.413953369797682</v>
      </c>
      <c r="O12">
        <v>5</v>
      </c>
      <c r="P12" s="14">
        <f t="shared" si="0"/>
        <v>3.8849330120481933</v>
      </c>
      <c r="Q12" s="15">
        <f t="shared" si="8"/>
        <v>11.862040963855423</v>
      </c>
      <c r="R12" s="16">
        <f t="shared" si="9"/>
        <v>3.950833239625168</v>
      </c>
      <c r="T12" s="14">
        <f t="shared" si="1"/>
        <v>5.2600939759036143</v>
      </c>
      <c r="U12" s="15">
        <f t="shared" si="10"/>
        <v>13.222041927710844</v>
      </c>
      <c r="V12" s="16">
        <f t="shared" si="11"/>
        <v>5.333549764390896</v>
      </c>
      <c r="X12" s="14">
        <f t="shared" si="2"/>
        <v>5.0552120481927716</v>
      </c>
      <c r="Y12" s="15">
        <f t="shared" si="12"/>
        <v>13.49838168674699</v>
      </c>
      <c r="Z12" s="16">
        <f t="shared" si="3"/>
        <v>5.1302030575635884</v>
      </c>
    </row>
    <row r="13" spans="3:26">
      <c r="C13">
        <v>10</v>
      </c>
      <c r="E13">
        <v>120.90124</v>
      </c>
      <c r="F13">
        <v>114.56974</v>
      </c>
      <c r="G13" s="1">
        <v>123.72024999999999</v>
      </c>
      <c r="H13">
        <f t="shared" si="4"/>
        <v>119.73041000000001</v>
      </c>
      <c r="I13">
        <f t="shared" si="5"/>
        <v>4.6862661556616692</v>
      </c>
      <c r="J13">
        <f t="shared" si="6"/>
        <v>3.9140149571538836E-2</v>
      </c>
      <c r="K13">
        <f t="shared" si="7"/>
        <v>3.9140149571538836</v>
      </c>
      <c r="O13">
        <v>10</v>
      </c>
      <c r="P13" s="14">
        <f t="shared" si="0"/>
        <v>6.0399730120481934</v>
      </c>
      <c r="Q13" s="15">
        <f t="shared" si="8"/>
        <v>15.746973975903616</v>
      </c>
      <c r="R13" s="16">
        <f t="shared" si="9"/>
        <v>6.1274562008032127</v>
      </c>
      <c r="T13" s="14">
        <f t="shared" si="1"/>
        <v>5.7348404819277112</v>
      </c>
      <c r="U13" s="15">
        <f t="shared" si="10"/>
        <v>18.482135903614459</v>
      </c>
      <c r="V13" s="16">
        <f t="shared" si="11"/>
        <v>5.8375190147255696</v>
      </c>
      <c r="X13" s="14">
        <f t="shared" si="2"/>
        <v>6.1758289156626507</v>
      </c>
      <c r="Y13" s="15">
        <f t="shared" si="12"/>
        <v>18.55359373493976</v>
      </c>
      <c r="Z13" s="16">
        <f t="shared" si="3"/>
        <v>6.2789044364123159</v>
      </c>
    </row>
    <row r="14" spans="3:26">
      <c r="C14">
        <v>15</v>
      </c>
      <c r="E14">
        <v>131.21261999999999</v>
      </c>
      <c r="F14">
        <v>135.27151000000001</v>
      </c>
      <c r="G14">
        <v>126.37099000000001</v>
      </c>
      <c r="H14">
        <f t="shared" si="4"/>
        <v>130.95170666666667</v>
      </c>
      <c r="I14">
        <f t="shared" si="5"/>
        <v>4.4559926944771053</v>
      </c>
      <c r="J14">
        <f t="shared" si="6"/>
        <v>3.4027755788014973E-2</v>
      </c>
      <c r="K14">
        <f t="shared" si="7"/>
        <v>3.4027755788014971</v>
      </c>
      <c r="O14">
        <v>15</v>
      </c>
      <c r="P14" s="14">
        <f t="shared" si="0"/>
        <v>6.5369069879518067</v>
      </c>
      <c r="Q14" s="15">
        <f t="shared" si="8"/>
        <v>21.786946987951808</v>
      </c>
      <c r="R14" s="16">
        <f t="shared" si="9"/>
        <v>6.657945582329317</v>
      </c>
      <c r="T14" s="14">
        <f t="shared" si="1"/>
        <v>6.7325161445783142</v>
      </c>
      <c r="U14" s="15">
        <f t="shared" si="10"/>
        <v>24.216976385542171</v>
      </c>
      <c r="V14" s="16">
        <f t="shared" si="11"/>
        <v>6.867054902275771</v>
      </c>
      <c r="X14" s="14">
        <f t="shared" si="2"/>
        <v>6.3035754216867472</v>
      </c>
      <c r="Y14" s="15">
        <f t="shared" si="12"/>
        <v>24.729422650602409</v>
      </c>
      <c r="Z14" s="16">
        <f t="shared" si="3"/>
        <v>6.4409611030789833</v>
      </c>
    </row>
    <row r="15" spans="3:26">
      <c r="C15">
        <v>30</v>
      </c>
      <c r="E15">
        <v>128.58899</v>
      </c>
      <c r="F15">
        <v>144.21523999999999</v>
      </c>
      <c r="G15">
        <v>153.15809999999999</v>
      </c>
      <c r="H15">
        <f t="shared" si="4"/>
        <v>141.98744333333332</v>
      </c>
      <c r="I15">
        <f t="shared" si="5"/>
        <v>12.435135706498473</v>
      </c>
      <c r="J15">
        <f t="shared" si="6"/>
        <v>8.7579122593998915E-2</v>
      </c>
      <c r="K15">
        <f t="shared" si="7"/>
        <v>8.757912259399891</v>
      </c>
      <c r="O15">
        <v>30</v>
      </c>
      <c r="P15" s="14">
        <f t="shared" si="0"/>
        <v>6.410466987951807</v>
      </c>
      <c r="Q15" s="15">
        <f t="shared" si="8"/>
        <v>28.323853975903614</v>
      </c>
      <c r="R15" s="16">
        <f t="shared" si="9"/>
        <v>6.5678217322623835</v>
      </c>
      <c r="T15" s="14">
        <f t="shared" si="1"/>
        <v>7.1635392771084341</v>
      </c>
      <c r="U15" s="15">
        <f t="shared" si="10"/>
        <v>30.949492530120487</v>
      </c>
      <c r="V15" s="16">
        <f t="shared" si="11"/>
        <v>7.3354809022757701</v>
      </c>
      <c r="X15" s="14">
        <f t="shared" si="2"/>
        <v>7.5945204819277103</v>
      </c>
      <c r="Y15" s="15">
        <f t="shared" si="12"/>
        <v>31.032998072289157</v>
      </c>
      <c r="Z15" s="16">
        <f t="shared" si="3"/>
        <v>7.7669260267737616</v>
      </c>
    </row>
    <row r="16" spans="3:26">
      <c r="C16">
        <v>60</v>
      </c>
      <c r="E16">
        <v>145.02116000000001</v>
      </c>
      <c r="F16">
        <v>153.26911999999999</v>
      </c>
      <c r="G16">
        <v>149.65414000000001</v>
      </c>
      <c r="H16">
        <f t="shared" si="4"/>
        <v>149.31480666666667</v>
      </c>
      <c r="I16">
        <f t="shared" si="5"/>
        <v>4.1344372499450577</v>
      </c>
      <c r="J16">
        <f t="shared" si="6"/>
        <v>2.7689398943367066E-2</v>
      </c>
      <c r="K16">
        <f t="shared" si="7"/>
        <v>2.7689398943367065</v>
      </c>
      <c r="O16">
        <v>60</v>
      </c>
      <c r="P16" s="14">
        <f t="shared" si="0"/>
        <v>7.2023787951807234</v>
      </c>
      <c r="Q16" s="15">
        <f t="shared" si="8"/>
        <v>34.734320963855424</v>
      </c>
      <c r="R16" s="16">
        <f t="shared" si="9"/>
        <v>7.3953472449799209</v>
      </c>
      <c r="T16" s="14">
        <f t="shared" si="1"/>
        <v>7.5998708433734938</v>
      </c>
      <c r="U16" s="15">
        <f t="shared" si="10"/>
        <v>38.113031807228921</v>
      </c>
      <c r="V16" s="16">
        <f t="shared" si="11"/>
        <v>7.8116099089692108</v>
      </c>
      <c r="X16" s="14">
        <f t="shared" si="2"/>
        <v>7.4256549397590366</v>
      </c>
      <c r="Y16" s="15">
        <f t="shared" si="12"/>
        <v>38.62751855421687</v>
      </c>
      <c r="Z16" s="16">
        <f t="shared" si="3"/>
        <v>7.6402522650602407</v>
      </c>
    </row>
    <row r="17" spans="2:26">
      <c r="C17">
        <v>90</v>
      </c>
      <c r="E17">
        <v>157.69189</v>
      </c>
      <c r="F17">
        <v>159.82918000000001</v>
      </c>
      <c r="G17">
        <v>131.30426</v>
      </c>
      <c r="H17">
        <f t="shared" si="4"/>
        <v>149.60844333333333</v>
      </c>
      <c r="I17">
        <f>STDEV(E17:G17)</f>
        <v>15.887867942591713</v>
      </c>
      <c r="J17">
        <f>I17/H17</f>
        <v>0.10619633216283747</v>
      </c>
      <c r="K17">
        <f>J17*100</f>
        <v>10.619633216283747</v>
      </c>
      <c r="O17">
        <v>90</v>
      </c>
      <c r="P17" s="14">
        <f t="shared" si="0"/>
        <v>7.813016385542169</v>
      </c>
      <c r="Q17" s="15">
        <f t="shared" si="8"/>
        <v>41.936699759036145</v>
      </c>
      <c r="R17" s="16">
        <f t="shared" si="9"/>
        <v>8.0459980508701481</v>
      </c>
      <c r="T17" s="14">
        <f t="shared" si="1"/>
        <v>7.9160183132530122</v>
      </c>
      <c r="U17" s="15">
        <f t="shared" si="10"/>
        <v>45.712902650602416</v>
      </c>
      <c r="V17" s="16">
        <f t="shared" si="11"/>
        <v>8.1699788835341369</v>
      </c>
      <c r="X17" s="14">
        <f t="shared" si="2"/>
        <v>6.5413233734939764</v>
      </c>
      <c r="Y17" s="15">
        <f t="shared" si="12"/>
        <v>46.053173493975905</v>
      </c>
      <c r="Z17" s="16">
        <f t="shared" si="3"/>
        <v>6.7971743373493982</v>
      </c>
    </row>
    <row r="18" spans="2:26">
      <c r="C18">
        <v>120</v>
      </c>
      <c r="E18">
        <v>160.39955</v>
      </c>
      <c r="F18">
        <v>147.75515999999999</v>
      </c>
      <c r="G18">
        <v>146.75515999999999</v>
      </c>
      <c r="H18">
        <f t="shared" si="4"/>
        <v>151.63662333333335</v>
      </c>
      <c r="I18">
        <f t="shared" ref="I18" si="13">STDEV(E18:G18)</f>
        <v>7.6053706565842978</v>
      </c>
      <c r="J18">
        <f t="shared" ref="J18" si="14">I18/H18</f>
        <v>5.0155236178438797E-2</v>
      </c>
      <c r="K18">
        <f t="shared" ref="K18" si="15">J18*100</f>
        <v>5.01552361784388</v>
      </c>
      <c r="O18">
        <v>120</v>
      </c>
      <c r="P18" s="14">
        <f t="shared" si="0"/>
        <v>7.9435060240963864</v>
      </c>
      <c r="Q18" s="15">
        <f t="shared" si="8"/>
        <v>49.749716144578315</v>
      </c>
      <c r="R18" s="16">
        <f t="shared" si="9"/>
        <v>8.2198933360107098</v>
      </c>
      <c r="T18" s="14">
        <f t="shared" si="1"/>
        <v>7.3341378313253012</v>
      </c>
      <c r="U18" s="15">
        <f t="shared" si="10"/>
        <v>53.628920963855428</v>
      </c>
      <c r="V18" s="16">
        <f t="shared" si="11"/>
        <v>7.6320762811244984</v>
      </c>
      <c r="X18" s="14">
        <f t="shared" si="2"/>
        <v>7.2859450602409632</v>
      </c>
      <c r="Y18" s="15">
        <f t="shared" si="12"/>
        <v>52.594496867469879</v>
      </c>
      <c r="Z18" s="16">
        <f t="shared" si="3"/>
        <v>7.578136709504685</v>
      </c>
    </row>
    <row r="19" spans="2:26">
      <c r="Q19" s="17"/>
    </row>
    <row r="21" spans="2:26" ht="16.5">
      <c r="B21" t="s">
        <v>36</v>
      </c>
      <c r="O21" t="s">
        <v>49</v>
      </c>
      <c r="T21" s="11"/>
    </row>
    <row r="22" spans="2:26" ht="16.5">
      <c r="J22" s="5"/>
      <c r="K22" s="5"/>
      <c r="O22" t="s">
        <v>50</v>
      </c>
      <c r="T22" s="11"/>
    </row>
    <row r="23" spans="2:26" ht="16.5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 ht="16.5">
      <c r="C25">
        <f t="shared" ref="C25:C35" si="16">C8</f>
        <v>1</v>
      </c>
      <c r="E25">
        <f>((E8+4.4282)/20.75)</f>
        <v>2.416149397590361</v>
      </c>
      <c r="F25">
        <f t="shared" ref="F25:G25" si="17">((F8+4.4282)/20.75)</f>
        <v>1.784859759036145</v>
      </c>
      <c r="G25">
        <f t="shared" si="17"/>
        <v>2.1123677108433738</v>
      </c>
      <c r="H25">
        <f>AVERAGE(E25:G25)</f>
        <v>2.1044589558232936</v>
      </c>
      <c r="I25">
        <f>STDEV(E25:G25)</f>
        <v>0.31571912080352765</v>
      </c>
      <c r="O25" t="s">
        <v>53</v>
      </c>
      <c r="T25" s="11"/>
    </row>
    <row r="26" spans="2:26">
      <c r="C26">
        <f t="shared" si="16"/>
        <v>2</v>
      </c>
      <c r="E26">
        <f t="shared" ref="E26:G26" si="18">((E9+4.4282)/20.75)</f>
        <v>3.0173175903614458</v>
      </c>
      <c r="F26">
        <f t="shared" si="18"/>
        <v>3.0669985542168674</v>
      </c>
      <c r="G26">
        <f t="shared" si="18"/>
        <v>2.6682665060240964</v>
      </c>
      <c r="H26">
        <f t="shared" ref="H26:H35" si="19">AVERAGE(E26:G26)</f>
        <v>2.9175275502008033</v>
      </c>
      <c r="I26">
        <f t="shared" ref="I26:I35" si="20">STDEV(E26:G26)</f>
        <v>0.21729093549995948</v>
      </c>
    </row>
    <row r="27" spans="2:26">
      <c r="C27">
        <f t="shared" si="16"/>
        <v>3</v>
      </c>
      <c r="E27">
        <f t="shared" ref="E27:G27" si="21">((E10+4.4282)/20.75)</f>
        <v>2.814843855421687</v>
      </c>
      <c r="F27">
        <f t="shared" si="21"/>
        <v>3.6509253012048197</v>
      </c>
      <c r="G27">
        <f t="shared" si="21"/>
        <v>3.9533489156626511</v>
      </c>
      <c r="H27">
        <f t="shared" si="19"/>
        <v>3.4730393574297196</v>
      </c>
      <c r="I27">
        <f t="shared" si="20"/>
        <v>0.58972959887828025</v>
      </c>
    </row>
    <row r="28" spans="2:26">
      <c r="C28">
        <f t="shared" si="16"/>
        <v>4</v>
      </c>
      <c r="E28">
        <f t="shared" ref="E28:G28" si="22">((E11+4.4282)/20.75)</f>
        <v>3.6137301204819283</v>
      </c>
      <c r="F28">
        <f t="shared" si="22"/>
        <v>4.7192583132530119</v>
      </c>
      <c r="G28">
        <f t="shared" si="22"/>
        <v>4.7643985542168679</v>
      </c>
      <c r="H28">
        <f t="shared" si="19"/>
        <v>4.3657956626506023</v>
      </c>
      <c r="I28">
        <f t="shared" si="20"/>
        <v>0.65169881473474434</v>
      </c>
    </row>
    <row r="29" spans="2:26">
      <c r="C29">
        <f t="shared" si="16"/>
        <v>5</v>
      </c>
      <c r="E29">
        <f t="shared" ref="E29:G29" si="23">((E12+4.4282)/20.75)</f>
        <v>3.8849330120481933</v>
      </c>
      <c r="F29">
        <f t="shared" si="23"/>
        <v>5.2600939759036143</v>
      </c>
      <c r="G29">
        <f t="shared" si="23"/>
        <v>5.0552120481927716</v>
      </c>
      <c r="H29">
        <f t="shared" si="19"/>
        <v>4.7334130120481932</v>
      </c>
      <c r="I29">
        <f t="shared" si="20"/>
        <v>0.74191164155553546</v>
      </c>
    </row>
    <row r="30" spans="2:26">
      <c r="C30">
        <f t="shared" si="16"/>
        <v>10</v>
      </c>
      <c r="E30">
        <f t="shared" ref="E30:G30" si="24">((E13+4.4282)/20.75)</f>
        <v>6.0399730120481934</v>
      </c>
      <c r="F30">
        <f t="shared" si="24"/>
        <v>5.7348404819277112</v>
      </c>
      <c r="G30">
        <f t="shared" si="24"/>
        <v>6.1758289156626507</v>
      </c>
      <c r="H30">
        <f t="shared" si="19"/>
        <v>5.9835474698795181</v>
      </c>
      <c r="I30">
        <f t="shared" si="20"/>
        <v>0.22584415208008035</v>
      </c>
    </row>
    <row r="31" spans="2:26">
      <c r="C31">
        <f t="shared" si="16"/>
        <v>15</v>
      </c>
      <c r="E31">
        <f t="shared" ref="E31:G31" si="25">((E14+4.4282)/20.75)</f>
        <v>6.5369069879518067</v>
      </c>
      <c r="F31">
        <f t="shared" si="25"/>
        <v>6.7325161445783142</v>
      </c>
      <c r="G31">
        <f t="shared" si="25"/>
        <v>6.3035754216867472</v>
      </c>
      <c r="H31">
        <f t="shared" si="19"/>
        <v>6.5243328514056236</v>
      </c>
      <c r="I31">
        <f t="shared" si="20"/>
        <v>0.214746635878415</v>
      </c>
    </row>
    <row r="32" spans="2:26">
      <c r="C32">
        <f t="shared" si="16"/>
        <v>30</v>
      </c>
      <c r="E32">
        <f t="shared" ref="E32:G32" si="26">((E15+4.4282)/20.75)</f>
        <v>6.410466987951807</v>
      </c>
      <c r="F32">
        <f t="shared" si="26"/>
        <v>7.1635392771084341</v>
      </c>
      <c r="G32">
        <f t="shared" si="26"/>
        <v>7.5945204819277103</v>
      </c>
      <c r="H32">
        <f t="shared" si="19"/>
        <v>7.0561755823293169</v>
      </c>
      <c r="I32">
        <f t="shared" si="20"/>
        <v>0.59928364850595051</v>
      </c>
    </row>
    <row r="33" spans="3:9">
      <c r="C33">
        <f t="shared" si="16"/>
        <v>60</v>
      </c>
      <c r="E33">
        <f t="shared" ref="E33:G33" si="27">((E16+4.4282)/20.75)</f>
        <v>7.2023787951807234</v>
      </c>
      <c r="F33">
        <f t="shared" si="27"/>
        <v>7.5998708433734938</v>
      </c>
      <c r="G33">
        <f t="shared" si="27"/>
        <v>7.4256549397590366</v>
      </c>
      <c r="H33">
        <f t="shared" si="19"/>
        <v>7.4093015261044179</v>
      </c>
      <c r="I33">
        <f t="shared" si="20"/>
        <v>0.19924998794915955</v>
      </c>
    </row>
    <row r="34" spans="3:9">
      <c r="C34">
        <f t="shared" si="16"/>
        <v>90</v>
      </c>
      <c r="E34">
        <f t="shared" ref="E34:G34" si="28">((E17+4.4282)/20.75)</f>
        <v>7.813016385542169</v>
      </c>
      <c r="F34">
        <f t="shared" si="28"/>
        <v>7.9160183132530122</v>
      </c>
      <c r="G34">
        <f t="shared" si="28"/>
        <v>6.5413233734939764</v>
      </c>
      <c r="H34">
        <f t="shared" si="19"/>
        <v>7.4234526907630531</v>
      </c>
      <c r="I34">
        <f t="shared" si="20"/>
        <v>0.76568038277550388</v>
      </c>
    </row>
    <row r="35" spans="3:9">
      <c r="C35">
        <f t="shared" si="16"/>
        <v>120</v>
      </c>
      <c r="E35">
        <f t="shared" ref="E35:G35" si="29">((E18+4.4282)/20.75)</f>
        <v>7.9435060240963864</v>
      </c>
      <c r="F35">
        <f t="shared" si="29"/>
        <v>7.3341378313253012</v>
      </c>
      <c r="G35">
        <f t="shared" si="29"/>
        <v>7.2859450602409632</v>
      </c>
      <c r="H35">
        <f t="shared" si="19"/>
        <v>7.521196305220883</v>
      </c>
      <c r="I35">
        <f t="shared" si="20"/>
        <v>0.36652388706430378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30">C25</f>
        <v>1</v>
      </c>
      <c r="E43">
        <f>(R8/7.72)*100</f>
        <v>31.297271989512449</v>
      </c>
      <c r="F43">
        <f>(V8/7.72)*100</f>
        <v>23.11994506523504</v>
      </c>
      <c r="G43">
        <f>(Z8/7.72)*100</f>
        <v>27.362276047193962</v>
      </c>
      <c r="H43">
        <f>AVERAGE(E43:G43)</f>
        <v>27.259831033980486</v>
      </c>
      <c r="I43">
        <f>STDEV(E43:G43)</f>
        <v>4.0896259171441649</v>
      </c>
    </row>
    <row r="44" spans="3:9">
      <c r="C44">
        <f t="shared" si="30"/>
        <v>2</v>
      </c>
      <c r="E44">
        <f t="shared" ref="E44:E53" si="31">(R9/7.72)*100</f>
        <v>39.25829847888965</v>
      </c>
      <c r="F44">
        <f t="shared" ref="F44:F53" si="32">(V9/7.72)*100</f>
        <v>39.856404686101918</v>
      </c>
      <c r="G44">
        <f t="shared" ref="G44:G53" si="33">(Z9/7.72)*100</f>
        <v>34.715050287505811</v>
      </c>
      <c r="H44">
        <f t="shared" ref="H44:H53" si="34">AVERAGE(E44:G44)</f>
        <v>37.943251150832459</v>
      </c>
      <c r="I44">
        <f t="shared" ref="I44:I53" si="35">STDEV(E44:G44)</f>
        <v>2.8116531381490946</v>
      </c>
    </row>
    <row r="45" spans="3:9">
      <c r="C45">
        <f t="shared" si="30"/>
        <v>3</v>
      </c>
      <c r="E45">
        <f t="shared" si="31"/>
        <v>36.852717398089773</v>
      </c>
      <c r="F45">
        <f t="shared" si="32"/>
        <v>47.640933544194056</v>
      </c>
      <c r="G45">
        <f t="shared" si="33"/>
        <v>51.55321236587109</v>
      </c>
      <c r="H45">
        <f t="shared" si="34"/>
        <v>45.348954436051635</v>
      </c>
      <c r="I45">
        <f t="shared" si="35"/>
        <v>7.6135415050134068</v>
      </c>
    </row>
    <row r="46" spans="3:9">
      <c r="C46">
        <f t="shared" si="30"/>
        <v>4</v>
      </c>
      <c r="E46">
        <f t="shared" si="31"/>
        <v>47.403550124504932</v>
      </c>
      <c r="F46">
        <f t="shared" si="32"/>
        <v>61.742176165803095</v>
      </c>
      <c r="G46">
        <f t="shared" si="33"/>
        <v>62.343532159726998</v>
      </c>
      <c r="H46">
        <f t="shared" si="34"/>
        <v>57.163086150011679</v>
      </c>
      <c r="I46">
        <f t="shared" si="35"/>
        <v>8.4573527083082887</v>
      </c>
    </row>
    <row r="47" spans="3:9">
      <c r="C47">
        <f t="shared" si="30"/>
        <v>5</v>
      </c>
      <c r="E47">
        <f t="shared" si="31"/>
        <v>51.176596368201658</v>
      </c>
      <c r="F47">
        <f t="shared" si="32"/>
        <v>69.087432181229218</v>
      </c>
      <c r="G47">
        <f t="shared" si="33"/>
        <v>66.45340748139364</v>
      </c>
      <c r="H47">
        <f t="shared" si="34"/>
        <v>62.239145343608165</v>
      </c>
      <c r="I47">
        <f t="shared" si="35"/>
        <v>9.6705487902593426</v>
      </c>
    </row>
    <row r="48" spans="3:9">
      <c r="C48">
        <f t="shared" si="30"/>
        <v>10</v>
      </c>
      <c r="E48">
        <f t="shared" si="31"/>
        <v>79.371194310922448</v>
      </c>
      <c r="F48">
        <f t="shared" si="32"/>
        <v>75.615531278828612</v>
      </c>
      <c r="G48">
        <f t="shared" si="33"/>
        <v>81.332959020884914</v>
      </c>
      <c r="H48">
        <f t="shared" si="34"/>
        <v>78.77322820354533</v>
      </c>
      <c r="I48">
        <f t="shared" si="35"/>
        <v>2.9052396795423898</v>
      </c>
    </row>
    <row r="49" spans="3:9">
      <c r="C49">
        <f t="shared" si="30"/>
        <v>15</v>
      </c>
      <c r="E49">
        <f t="shared" si="31"/>
        <v>86.242818423954887</v>
      </c>
      <c r="F49">
        <f t="shared" si="32"/>
        <v>88.951488371447823</v>
      </c>
      <c r="G49">
        <f t="shared" si="33"/>
        <v>83.432138640919476</v>
      </c>
      <c r="H49">
        <f t="shared" si="34"/>
        <v>86.208815145440738</v>
      </c>
      <c r="I49">
        <f t="shared" si="35"/>
        <v>2.7598319748099009</v>
      </c>
    </row>
    <row r="50" spans="3:9">
      <c r="C50">
        <f t="shared" si="30"/>
        <v>30</v>
      </c>
      <c r="E50">
        <f t="shared" si="31"/>
        <v>85.075411039668182</v>
      </c>
      <c r="F50">
        <f t="shared" si="32"/>
        <v>95.019182671965936</v>
      </c>
      <c r="G50">
        <f t="shared" si="33"/>
        <v>100.60785008774302</v>
      </c>
      <c r="H50">
        <f t="shared" si="34"/>
        <v>93.567481266459041</v>
      </c>
      <c r="I50">
        <f t="shared" si="35"/>
        <v>7.8673212355669699</v>
      </c>
    </row>
    <row r="51" spans="3:9">
      <c r="C51">
        <f t="shared" si="30"/>
        <v>60</v>
      </c>
      <c r="E51">
        <f t="shared" si="31"/>
        <v>95.79465343238239</v>
      </c>
      <c r="F51">
        <f t="shared" si="32"/>
        <v>101.18665685193278</v>
      </c>
      <c r="G51">
        <f t="shared" si="33"/>
        <v>98.966998252075655</v>
      </c>
      <c r="H51">
        <f t="shared" si="34"/>
        <v>98.649436178796932</v>
      </c>
      <c r="I51">
        <f t="shared" si="35"/>
        <v>2.7099925224803822</v>
      </c>
    </row>
    <row r="52" spans="3:9">
      <c r="C52">
        <f t="shared" si="30"/>
        <v>90</v>
      </c>
      <c r="E52">
        <f t="shared" si="31"/>
        <v>104.22277267966513</v>
      </c>
      <c r="F52">
        <f t="shared" si="32"/>
        <v>105.8287420146909</v>
      </c>
      <c r="G52">
        <f t="shared" si="33"/>
        <v>88.046299706598433</v>
      </c>
      <c r="H52">
        <f t="shared" si="34"/>
        <v>99.365938133651483</v>
      </c>
      <c r="I52">
        <f t="shared" si="35"/>
        <v>9.8359262383200541</v>
      </c>
    </row>
    <row r="53" spans="3:9">
      <c r="C53">
        <f t="shared" si="30"/>
        <v>120</v>
      </c>
      <c r="E53">
        <f t="shared" si="31"/>
        <v>106.47530227993147</v>
      </c>
      <c r="F53">
        <f t="shared" si="32"/>
        <v>98.861091724410599</v>
      </c>
      <c r="G53">
        <f t="shared" si="33"/>
        <v>98.162392610164318</v>
      </c>
      <c r="H53">
        <f t="shared" si="34"/>
        <v>101.16626220483546</v>
      </c>
      <c r="I53">
        <f t="shared" si="35"/>
        <v>4.6110166994160515</v>
      </c>
    </row>
    <row r="61" spans="3:9" s="6" customFormat="1"/>
    <row r="62" spans="3:9" s="6" customFormat="1"/>
    <row r="68" spans="3:26">
      <c r="O68" s="10" t="s">
        <v>40</v>
      </c>
      <c r="P68" s="10" t="s">
        <v>41</v>
      </c>
    </row>
    <row r="69" spans="3:26">
      <c r="C69" t="s">
        <v>10</v>
      </c>
      <c r="O69" s="11">
        <v>900</v>
      </c>
      <c r="P69" s="11">
        <v>5</v>
      </c>
      <c r="Q69" s="9"/>
      <c r="R69" s="9"/>
    </row>
    <row r="70" spans="3:26">
      <c r="O70" s="12" t="s">
        <v>42</v>
      </c>
      <c r="P70" s="12" t="s">
        <v>42</v>
      </c>
      <c r="Q70" s="9"/>
      <c r="R70" s="13"/>
    </row>
    <row r="71" spans="3:26">
      <c r="C71" t="s">
        <v>9</v>
      </c>
      <c r="D71" t="s">
        <v>1</v>
      </c>
      <c r="E71" t="s">
        <v>0</v>
      </c>
      <c r="O71" s="9"/>
      <c r="P71" s="10" t="s">
        <v>43</v>
      </c>
      <c r="Q71" s="9"/>
      <c r="R71" s="9"/>
      <c r="S71" s="9"/>
      <c r="T71" s="9"/>
    </row>
    <row r="72" spans="3:26">
      <c r="E72">
        <v>1</v>
      </c>
      <c r="F72">
        <v>2</v>
      </c>
      <c r="G72">
        <v>3</v>
      </c>
      <c r="H72" t="s">
        <v>2</v>
      </c>
      <c r="I72" t="s">
        <v>3</v>
      </c>
      <c r="J72" t="s">
        <v>4</v>
      </c>
      <c r="K72" t="s">
        <v>5</v>
      </c>
      <c r="O72" s="10" t="s">
        <v>44</v>
      </c>
      <c r="P72" t="s">
        <v>45</v>
      </c>
      <c r="Q72" s="10" t="s">
        <v>46</v>
      </c>
      <c r="R72" s="10" t="s">
        <v>47</v>
      </c>
      <c r="S72" s="10"/>
      <c r="T72" t="s">
        <v>45</v>
      </c>
      <c r="U72" s="10" t="s">
        <v>46</v>
      </c>
      <c r="V72" s="10" t="s">
        <v>47</v>
      </c>
      <c r="X72" t="s">
        <v>45</v>
      </c>
      <c r="Y72" s="10" t="s">
        <v>46</v>
      </c>
      <c r="Z72" s="10" t="s">
        <v>47</v>
      </c>
    </row>
    <row r="73" spans="3:26">
      <c r="C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O73">
        <v>0</v>
      </c>
      <c r="P73" s="14">
        <f>E90</f>
        <v>0</v>
      </c>
      <c r="Q73" s="15">
        <v>0</v>
      </c>
      <c r="R73" s="16">
        <f>((1.5*P73)+(0.2*Q73))/1.5</f>
        <v>0</v>
      </c>
      <c r="S73" s="16"/>
      <c r="T73" s="14">
        <f>F90</f>
        <v>0</v>
      </c>
      <c r="U73" s="15">
        <v>0</v>
      </c>
      <c r="V73" s="16">
        <f>((900*T73)+(5*U73))/900</f>
        <v>0</v>
      </c>
      <c r="X73" s="14">
        <f>G90</f>
        <v>0</v>
      </c>
      <c r="Y73" s="15">
        <v>0</v>
      </c>
      <c r="Z73" s="16">
        <f>((900*X73)+(5*Y73))/900</f>
        <v>0</v>
      </c>
    </row>
    <row r="74" spans="3:26">
      <c r="C74">
        <v>1</v>
      </c>
      <c r="E74">
        <v>79.191370000000006</v>
      </c>
      <c r="F74">
        <v>47.596229999999998</v>
      </c>
      <c r="G74">
        <v>72.513540000000006</v>
      </c>
      <c r="H74">
        <f>AVERAGE(E74:G74)</f>
        <v>66.43371333333333</v>
      </c>
      <c r="I74">
        <f>STDEV(E74:G74)</f>
        <v>16.651919923163021</v>
      </c>
      <c r="J74">
        <f>I74/H74</f>
        <v>0.25065466143088327</v>
      </c>
      <c r="K74">
        <f>J74*100</f>
        <v>25.065466143088326</v>
      </c>
      <c r="O74">
        <v>1</v>
      </c>
      <c r="P74" s="14">
        <f t="shared" ref="P74:P84" si="36">E91</f>
        <v>3.6128398355493352</v>
      </c>
      <c r="Q74" s="15">
        <f>P73+Q73</f>
        <v>0</v>
      </c>
      <c r="R74" s="16">
        <f>((900*P74)+(5*Q74))/900</f>
        <v>3.6128398355493352</v>
      </c>
      <c r="S74" s="16"/>
      <c r="T74" s="14">
        <f t="shared" ref="T74:T84" si="37">F91</f>
        <v>2.2309670223932816</v>
      </c>
      <c r="U74" s="15">
        <f>T73+U73</f>
        <v>0</v>
      </c>
      <c r="V74" s="16">
        <f>((900*T74)+(5*U74))/900</f>
        <v>2.2309670223932816</v>
      </c>
      <c r="X74" s="14">
        <f t="shared" ref="X74:X84" si="38">G91</f>
        <v>3.3207723932820152</v>
      </c>
      <c r="Y74" s="15">
        <f>X73+Y73</f>
        <v>0</v>
      </c>
      <c r="Z74" s="16">
        <f t="shared" ref="Z74:Z84" si="39">((900*X74)+(5*Y74))/900</f>
        <v>3.3207723932820152</v>
      </c>
    </row>
    <row r="75" spans="3:26">
      <c r="C75">
        <v>2</v>
      </c>
      <c r="E75">
        <v>100.00275000000001</v>
      </c>
      <c r="F75">
        <v>124.10429000000001</v>
      </c>
      <c r="G75">
        <v>96.956180000000003</v>
      </c>
      <c r="H75">
        <f t="shared" ref="H75:H84" si="40">AVERAGE(E75:G75)</f>
        <v>107.02107333333333</v>
      </c>
      <c r="I75">
        <f t="shared" ref="I75:I82" si="41">STDEV(E75:G75)</f>
        <v>14.872713805873973</v>
      </c>
      <c r="J75">
        <f t="shared" ref="J75:J82" si="42">I75/H75</f>
        <v>0.13896995556707467</v>
      </c>
      <c r="K75">
        <f t="shared" ref="K75:K82" si="43">J75*100</f>
        <v>13.896995556707466</v>
      </c>
      <c r="O75">
        <v>2</v>
      </c>
      <c r="P75" s="14">
        <f t="shared" si="36"/>
        <v>4.5230646431070678</v>
      </c>
      <c r="Q75" s="15">
        <f t="shared" ref="Q75:Q84" si="44">P74+Q74</f>
        <v>3.6128398355493352</v>
      </c>
      <c r="R75" s="16">
        <f t="shared" ref="R75:R84" si="45">((900*P75)+(5*Q75))/900</f>
        <v>4.5431359755267859</v>
      </c>
      <c r="S75" s="16"/>
      <c r="T75" s="14">
        <f t="shared" si="37"/>
        <v>5.5771907802659202</v>
      </c>
      <c r="U75" s="15">
        <f t="shared" ref="U75:U84" si="46">T74+U74</f>
        <v>2.2309670223932816</v>
      </c>
      <c r="V75" s="16">
        <f t="shared" ref="V75:V84" si="47">((900*T75)+(5*U75))/900</f>
        <v>5.5895850415014383</v>
      </c>
      <c r="X75" s="14">
        <f t="shared" si="38"/>
        <v>4.3898171798460464</v>
      </c>
      <c r="Y75" s="15">
        <f t="shared" ref="Y75:Y84" si="48">X74+Y74</f>
        <v>3.3207723932820152</v>
      </c>
      <c r="Z75" s="16">
        <f t="shared" si="39"/>
        <v>4.4082659153642796</v>
      </c>
    </row>
    <row r="76" spans="3:26">
      <c r="C76">
        <v>3</v>
      </c>
      <c r="E76">
        <v>96.010850000000005</v>
      </c>
      <c r="F76">
        <v>147.59415999999999</v>
      </c>
      <c r="G76">
        <v>161.63899000000001</v>
      </c>
      <c r="H76">
        <f t="shared" si="40"/>
        <v>135.08133333333333</v>
      </c>
      <c r="I76">
        <f t="shared" si="41"/>
        <v>34.557073275343079</v>
      </c>
      <c r="J76">
        <f t="shared" si="42"/>
        <v>0.25582419437679332</v>
      </c>
      <c r="K76">
        <f t="shared" si="43"/>
        <v>25.582419437679331</v>
      </c>
      <c r="O76">
        <v>3</v>
      </c>
      <c r="P76" s="14">
        <f t="shared" si="36"/>
        <v>4.3484713960811758</v>
      </c>
      <c r="Q76" s="15">
        <f t="shared" si="44"/>
        <v>8.1359044786564034</v>
      </c>
      <c r="R76" s="16">
        <f t="shared" si="45"/>
        <v>4.3936708654070449</v>
      </c>
      <c r="S76" s="16"/>
      <c r="T76" s="14">
        <f t="shared" si="37"/>
        <v>6.604564380685793</v>
      </c>
      <c r="U76" s="15">
        <f t="shared" si="46"/>
        <v>7.8081578026592018</v>
      </c>
      <c r="V76" s="16">
        <f t="shared" si="47"/>
        <v>6.6479430351450102</v>
      </c>
      <c r="X76" s="14">
        <f t="shared" si="38"/>
        <v>7.2188414100769771</v>
      </c>
      <c r="Y76" s="15">
        <f t="shared" si="48"/>
        <v>7.7105895731280611</v>
      </c>
      <c r="Z76" s="16">
        <f t="shared" si="39"/>
        <v>7.2616780188165766</v>
      </c>
    </row>
    <row r="77" spans="3:26">
      <c r="C77">
        <v>4</v>
      </c>
      <c r="E77" s="4">
        <v>153.17384000000001</v>
      </c>
      <c r="F77">
        <v>149.77315999999999</v>
      </c>
      <c r="G77">
        <v>183.50345999999999</v>
      </c>
      <c r="H77">
        <f t="shared" si="40"/>
        <v>162.15015333333335</v>
      </c>
      <c r="I77">
        <f t="shared" si="41"/>
        <v>18.570512521633137</v>
      </c>
      <c r="J77">
        <f t="shared" si="42"/>
        <v>0.1145266417569004</v>
      </c>
      <c r="K77">
        <f t="shared" si="43"/>
        <v>11.452664175690041</v>
      </c>
      <c r="O77">
        <v>4</v>
      </c>
      <c r="P77" s="14">
        <f t="shared" si="36"/>
        <v>6.8486021693491956</v>
      </c>
      <c r="Q77" s="15">
        <f t="shared" si="44"/>
        <v>12.48437587473758</v>
      </c>
      <c r="R77" s="16">
        <f t="shared" si="45"/>
        <v>6.9179598130977382</v>
      </c>
      <c r="S77" s="16"/>
      <c r="T77" s="14">
        <f t="shared" si="37"/>
        <v>6.6998670398880327</v>
      </c>
      <c r="U77" s="15">
        <f t="shared" si="46"/>
        <v>14.412722183344995</v>
      </c>
      <c r="V77" s="16">
        <f t="shared" si="47"/>
        <v>6.7799377186843941</v>
      </c>
      <c r="X77" s="14">
        <f t="shared" si="38"/>
        <v>8.1751250874737575</v>
      </c>
      <c r="Y77" s="15">
        <f t="shared" si="48"/>
        <v>14.929430983205037</v>
      </c>
      <c r="Z77" s="16">
        <f t="shared" si="39"/>
        <v>8.2580663707137862</v>
      </c>
    </row>
    <row r="78" spans="3:26">
      <c r="C78">
        <v>5</v>
      </c>
      <c r="E78">
        <v>125.73372999999999</v>
      </c>
      <c r="F78">
        <v>190.60783000000001</v>
      </c>
      <c r="G78">
        <v>195.68086</v>
      </c>
      <c r="H78">
        <f t="shared" si="40"/>
        <v>170.67413999999999</v>
      </c>
      <c r="I78">
        <f t="shared" si="41"/>
        <v>39.002105668428996</v>
      </c>
      <c r="J78">
        <f t="shared" si="42"/>
        <v>0.22851795631387975</v>
      </c>
      <c r="K78">
        <f t="shared" si="43"/>
        <v>22.851795631387976</v>
      </c>
      <c r="O78">
        <v>5</v>
      </c>
      <c r="P78" s="14">
        <f t="shared" si="36"/>
        <v>5.6484574002799164</v>
      </c>
      <c r="Q78" s="15">
        <f t="shared" si="44"/>
        <v>19.332978044086776</v>
      </c>
      <c r="R78" s="16">
        <f t="shared" si="45"/>
        <v>5.7558628338581768</v>
      </c>
      <c r="T78" s="14">
        <f t="shared" si="37"/>
        <v>8.4858480580825759</v>
      </c>
      <c r="U78" s="15">
        <f t="shared" si="46"/>
        <v>21.112589223233027</v>
      </c>
      <c r="V78" s="16">
        <f t="shared" si="47"/>
        <v>8.6031402204338701</v>
      </c>
      <c r="X78" s="14">
        <f t="shared" si="38"/>
        <v>8.7077265570328901</v>
      </c>
      <c r="Y78" s="15">
        <f t="shared" si="48"/>
        <v>23.104556070678797</v>
      </c>
      <c r="Z78" s="16">
        <f t="shared" si="39"/>
        <v>8.8360852018699951</v>
      </c>
    </row>
    <row r="79" spans="3:26">
      <c r="C79">
        <v>10</v>
      </c>
      <c r="E79">
        <v>224.05801</v>
      </c>
      <c r="F79">
        <v>212.39014</v>
      </c>
      <c r="G79" s="1">
        <v>198.70262</v>
      </c>
      <c r="H79">
        <f t="shared" si="40"/>
        <v>211.71692333333331</v>
      </c>
      <c r="I79">
        <f t="shared" si="41"/>
        <v>12.691093964794105</v>
      </c>
      <c r="J79">
        <f t="shared" si="42"/>
        <v>5.9943691628339388E-2</v>
      </c>
      <c r="K79">
        <f t="shared" si="43"/>
        <v>5.9943691628339391</v>
      </c>
      <c r="O79">
        <v>10</v>
      </c>
      <c r="P79" s="14">
        <f t="shared" si="36"/>
        <v>9.9488545311406575</v>
      </c>
      <c r="Q79" s="15">
        <f t="shared" si="44"/>
        <v>24.981435444366692</v>
      </c>
      <c r="R79" s="16">
        <f t="shared" si="45"/>
        <v>10.087640283609362</v>
      </c>
      <c r="T79" s="14">
        <f t="shared" si="37"/>
        <v>9.4385383135059477</v>
      </c>
      <c r="U79" s="15">
        <f t="shared" si="46"/>
        <v>29.598437281315604</v>
      </c>
      <c r="V79" s="16">
        <f t="shared" si="47"/>
        <v>9.6029740761799243</v>
      </c>
      <c r="X79" s="14">
        <f t="shared" si="38"/>
        <v>8.8398889083275005</v>
      </c>
      <c r="Y79" s="15">
        <f t="shared" si="48"/>
        <v>31.812282627711689</v>
      </c>
      <c r="Z79" s="16">
        <f t="shared" si="39"/>
        <v>9.016623811814787</v>
      </c>
    </row>
    <row r="80" spans="3:26">
      <c r="C80">
        <v>15</v>
      </c>
      <c r="E80">
        <v>195.04859999999999</v>
      </c>
      <c r="F80">
        <v>233.97717</v>
      </c>
      <c r="G80">
        <v>229.68467999999999</v>
      </c>
      <c r="H80">
        <f t="shared" si="40"/>
        <v>219.57014999999998</v>
      </c>
      <c r="I80">
        <f t="shared" si="41"/>
        <v>21.344464818821297</v>
      </c>
      <c r="J80">
        <f t="shared" si="42"/>
        <v>9.7210230164807454E-2</v>
      </c>
      <c r="K80">
        <f t="shared" si="43"/>
        <v>9.7210230164807463</v>
      </c>
      <c r="O80">
        <v>15</v>
      </c>
      <c r="P80" s="14">
        <f t="shared" si="36"/>
        <v>8.6800734779566131</v>
      </c>
      <c r="Q80" s="15">
        <f t="shared" si="44"/>
        <v>34.93028997550735</v>
      </c>
      <c r="R80" s="16">
        <f t="shared" si="45"/>
        <v>8.8741306444872095</v>
      </c>
      <c r="T80" s="14">
        <f t="shared" si="37"/>
        <v>10.382687631210636</v>
      </c>
      <c r="U80" s="15">
        <f t="shared" si="46"/>
        <v>39.036975594821556</v>
      </c>
      <c r="V80" s="16">
        <f t="shared" si="47"/>
        <v>10.599559717848535</v>
      </c>
      <c r="X80" s="14">
        <f t="shared" si="38"/>
        <v>10.194947515745275</v>
      </c>
      <c r="Y80" s="15">
        <f t="shared" si="48"/>
        <v>40.652171536039191</v>
      </c>
      <c r="Z80" s="16">
        <f t="shared" si="39"/>
        <v>10.420792913167716</v>
      </c>
    </row>
    <row r="81" spans="2:26">
      <c r="C81">
        <v>30</v>
      </c>
      <c r="E81">
        <v>175.06443999999999</v>
      </c>
      <c r="F81">
        <v>236.24918</v>
      </c>
      <c r="G81">
        <v>253.11976999999999</v>
      </c>
      <c r="H81">
        <f t="shared" si="40"/>
        <v>221.47779666666668</v>
      </c>
      <c r="I81">
        <f t="shared" si="41"/>
        <v>41.070719004388373</v>
      </c>
      <c r="J81">
        <f t="shared" si="42"/>
        <v>0.18543944188771896</v>
      </c>
      <c r="K81">
        <f t="shared" si="43"/>
        <v>18.543944188771896</v>
      </c>
      <c r="O81">
        <v>30</v>
      </c>
      <c r="P81" s="14">
        <f t="shared" si="36"/>
        <v>7.8060286913925818</v>
      </c>
      <c r="Q81" s="15">
        <f t="shared" si="44"/>
        <v>43.610363453463961</v>
      </c>
      <c r="R81" s="16">
        <f t="shared" si="45"/>
        <v>8.0483084883562714</v>
      </c>
      <c r="T81" s="14">
        <f t="shared" si="37"/>
        <v>10.482058257522743</v>
      </c>
      <c r="U81" s="15">
        <f t="shared" si="46"/>
        <v>49.419663226032192</v>
      </c>
      <c r="V81" s="16">
        <f t="shared" si="47"/>
        <v>10.75661194211181</v>
      </c>
      <c r="X81" s="14">
        <f t="shared" si="38"/>
        <v>11.219925209937019</v>
      </c>
      <c r="Y81" s="15">
        <f t="shared" si="48"/>
        <v>50.847119051784468</v>
      </c>
      <c r="Z81" s="16">
        <f t="shared" si="39"/>
        <v>11.502409204669156</v>
      </c>
    </row>
    <row r="82" spans="2:26">
      <c r="C82">
        <v>60</v>
      </c>
      <c r="E82">
        <v>208.43036000000001</v>
      </c>
      <c r="F82">
        <v>250.41561999999999</v>
      </c>
      <c r="G82">
        <v>246.07241999999999</v>
      </c>
      <c r="H82">
        <f t="shared" si="40"/>
        <v>234.97280000000001</v>
      </c>
      <c r="I82">
        <f t="shared" si="41"/>
        <v>23.088778387459126</v>
      </c>
      <c r="J82">
        <f t="shared" si="42"/>
        <v>9.8261494042966357E-2</v>
      </c>
      <c r="K82">
        <f t="shared" si="43"/>
        <v>9.8261494042966362</v>
      </c>
      <c r="O82">
        <v>60</v>
      </c>
      <c r="P82" s="14">
        <f t="shared" si="36"/>
        <v>9.2653498950314912</v>
      </c>
      <c r="Q82" s="15">
        <f t="shared" si="44"/>
        <v>51.416392144856545</v>
      </c>
      <c r="R82" s="16">
        <f t="shared" si="45"/>
        <v>9.5509965180584739</v>
      </c>
      <c r="T82" s="14">
        <f t="shared" si="37"/>
        <v>11.101654128761371</v>
      </c>
      <c r="U82" s="15">
        <f t="shared" si="46"/>
        <v>59.901721483554937</v>
      </c>
      <c r="V82" s="16">
        <f t="shared" si="47"/>
        <v>11.434441470336676</v>
      </c>
      <c r="X82" s="14">
        <f t="shared" si="38"/>
        <v>10.91169611616515</v>
      </c>
      <c r="Y82" s="15">
        <f t="shared" si="48"/>
        <v>62.067044261721485</v>
      </c>
      <c r="Z82" s="16">
        <f t="shared" si="39"/>
        <v>11.256513028730268</v>
      </c>
    </row>
    <row r="83" spans="2:26">
      <c r="C83">
        <v>90</v>
      </c>
      <c r="E83">
        <v>252.63587999999999</v>
      </c>
      <c r="F83">
        <v>259.72924999999998</v>
      </c>
      <c r="G83">
        <v>179.85274000000001</v>
      </c>
      <c r="H83">
        <f t="shared" si="40"/>
        <v>230.73928999999998</v>
      </c>
      <c r="I83">
        <f>STDEV(E83:G83)</f>
        <v>44.211533593239039</v>
      </c>
      <c r="J83">
        <f>I83/H83</f>
        <v>0.19160817212031397</v>
      </c>
      <c r="K83">
        <f>J83*100</f>
        <v>19.160817212031397</v>
      </c>
      <c r="O83">
        <v>90</v>
      </c>
      <c r="P83" s="14">
        <f t="shared" si="36"/>
        <v>11.198761371588523</v>
      </c>
      <c r="Q83" s="15">
        <f t="shared" si="44"/>
        <v>60.681742039888036</v>
      </c>
      <c r="R83" s="16">
        <f t="shared" si="45"/>
        <v>11.535882160699012</v>
      </c>
      <c r="T83" s="14">
        <f t="shared" si="37"/>
        <v>11.50900323652904</v>
      </c>
      <c r="U83" s="15">
        <f t="shared" si="46"/>
        <v>71.003375612316304</v>
      </c>
      <c r="V83" s="16">
        <f t="shared" si="47"/>
        <v>11.903466434375243</v>
      </c>
      <c r="X83" s="14">
        <f t="shared" si="38"/>
        <v>8.0154539888033582</v>
      </c>
      <c r="Y83" s="15">
        <f t="shared" si="48"/>
        <v>72.978740377886638</v>
      </c>
      <c r="Z83" s="16">
        <f t="shared" si="39"/>
        <v>8.4208914353471727</v>
      </c>
    </row>
    <row r="84" spans="2:26">
      <c r="C84">
        <v>120</v>
      </c>
      <c r="E84">
        <v>253.87067999999999</v>
      </c>
      <c r="F84">
        <v>237.1515</v>
      </c>
      <c r="G84">
        <v>207.1515</v>
      </c>
      <c r="H84">
        <f t="shared" si="40"/>
        <v>232.72456</v>
      </c>
      <c r="I84">
        <f t="shared" ref="I84" si="49">STDEV(E84:G84)</f>
        <v>23.67211003038808</v>
      </c>
      <c r="J84">
        <f t="shared" ref="J84" si="50">I84/H84</f>
        <v>0.10171728342890875</v>
      </c>
      <c r="K84">
        <f t="shared" ref="K84" si="51">J84*100</f>
        <v>10.171728342890875</v>
      </c>
      <c r="O84">
        <v>120</v>
      </c>
      <c r="P84" s="14">
        <f t="shared" si="36"/>
        <v>11.252767669699089</v>
      </c>
      <c r="Q84" s="15">
        <f t="shared" si="44"/>
        <v>71.880503411476553</v>
      </c>
      <c r="R84" s="16">
        <f t="shared" si="45"/>
        <v>11.652103799762846</v>
      </c>
      <c r="T84" s="14">
        <f t="shared" si="37"/>
        <v>10.521522918124562</v>
      </c>
      <c r="U84" s="15">
        <f t="shared" si="46"/>
        <v>82.512378848845344</v>
      </c>
      <c r="V84" s="16">
        <f t="shared" si="47"/>
        <v>10.979925022840369</v>
      </c>
      <c r="X84" s="14">
        <f t="shared" si="38"/>
        <v>9.2094165500349892</v>
      </c>
      <c r="Y84" s="15">
        <f t="shared" si="48"/>
        <v>80.994194366689996</v>
      </c>
      <c r="Z84" s="16">
        <f t="shared" si="39"/>
        <v>9.6593842965166008</v>
      </c>
    </row>
    <row r="85" spans="2:26">
      <c r="Q85" s="17"/>
    </row>
    <row r="87" spans="2:26" ht="16.5">
      <c r="B87" t="s">
        <v>37</v>
      </c>
      <c r="O87" t="s">
        <v>49</v>
      </c>
      <c r="T87" s="11"/>
    </row>
    <row r="88" spans="2:26" ht="16.5">
      <c r="J88" s="5"/>
      <c r="K88" s="5"/>
      <c r="O88" t="s">
        <v>50</v>
      </c>
      <c r="T88" s="11"/>
    </row>
    <row r="89" spans="2:26" ht="16.5">
      <c r="C89" t="s">
        <v>9</v>
      </c>
      <c r="E89">
        <v>1</v>
      </c>
      <c r="F89">
        <v>2</v>
      </c>
      <c r="G89">
        <v>3</v>
      </c>
      <c r="H89" t="s">
        <v>2</v>
      </c>
      <c r="I89" t="s">
        <v>3</v>
      </c>
      <c r="O89" t="s">
        <v>51</v>
      </c>
      <c r="T89" s="11"/>
    </row>
    <row r="90" spans="2:26">
      <c r="C90">
        <f>C73</f>
        <v>0</v>
      </c>
      <c r="E90">
        <v>0</v>
      </c>
      <c r="F90">
        <v>0</v>
      </c>
      <c r="G90">
        <v>0</v>
      </c>
      <c r="H90">
        <v>0</v>
      </c>
      <c r="I90">
        <v>0</v>
      </c>
      <c r="O90" t="s">
        <v>52</v>
      </c>
      <c r="T90" s="11"/>
    </row>
    <row r="91" spans="2:26" ht="16.5">
      <c r="C91">
        <f t="shared" ref="C91:C101" si="52">C74</f>
        <v>1</v>
      </c>
      <c r="E91">
        <f>((E74+3.4126)/22.864)</f>
        <v>3.6128398355493352</v>
      </c>
      <c r="F91">
        <f t="shared" ref="F91:G91" si="53">((F74+3.4126)/22.864)</f>
        <v>2.2309670223932816</v>
      </c>
      <c r="G91">
        <f t="shared" si="53"/>
        <v>3.3207723932820152</v>
      </c>
      <c r="H91">
        <f>AVERAGE(E91:G91)</f>
        <v>3.0548597504082107</v>
      </c>
      <c r="I91">
        <f>STDEV(E91:G91)</f>
        <v>0.72830300573666029</v>
      </c>
      <c r="O91" t="s">
        <v>53</v>
      </c>
      <c r="T91" s="11"/>
    </row>
    <row r="92" spans="2:26">
      <c r="C92">
        <f t="shared" si="52"/>
        <v>2</v>
      </c>
      <c r="E92">
        <f t="shared" ref="E92:G92" si="54">((E75+3.4126)/22.864)</f>
        <v>4.5230646431070678</v>
      </c>
      <c r="F92">
        <f t="shared" si="54"/>
        <v>5.5771907802659202</v>
      </c>
      <c r="G92">
        <f t="shared" si="54"/>
        <v>4.3898171798460464</v>
      </c>
      <c r="H92">
        <f t="shared" ref="H92:H101" si="55">AVERAGE(E92:G92)</f>
        <v>4.8300242010730114</v>
      </c>
      <c r="I92">
        <f t="shared" ref="I92:I101" si="56">STDEV(E92:G92)</f>
        <v>0.65048608318203127</v>
      </c>
    </row>
    <row r="93" spans="2:26">
      <c r="C93">
        <f t="shared" si="52"/>
        <v>3</v>
      </c>
      <c r="E93">
        <f t="shared" ref="E93:G93" si="57">((E76+3.4126)/22.864)</f>
        <v>4.3484713960811758</v>
      </c>
      <c r="F93">
        <f t="shared" si="57"/>
        <v>6.604564380685793</v>
      </c>
      <c r="G93">
        <f t="shared" si="57"/>
        <v>7.2188414100769771</v>
      </c>
      <c r="H93">
        <f t="shared" si="55"/>
        <v>6.0572923956146489</v>
      </c>
      <c r="I93">
        <f t="shared" si="56"/>
        <v>1.5114185302371894</v>
      </c>
    </row>
    <row r="94" spans="2:26">
      <c r="C94">
        <f t="shared" si="52"/>
        <v>4</v>
      </c>
      <c r="E94">
        <f t="shared" ref="E94:G94" si="58">((E77+3.4126)/22.864)</f>
        <v>6.8486021693491956</v>
      </c>
      <c r="F94">
        <f t="shared" si="58"/>
        <v>6.6998670398880327</v>
      </c>
      <c r="G94">
        <f t="shared" si="58"/>
        <v>8.1751250874737575</v>
      </c>
      <c r="H94">
        <f t="shared" si="55"/>
        <v>7.241198098903662</v>
      </c>
      <c r="I94">
        <f t="shared" si="56"/>
        <v>0.81221625794406671</v>
      </c>
    </row>
    <row r="95" spans="2:26">
      <c r="C95">
        <f t="shared" si="52"/>
        <v>5</v>
      </c>
      <c r="E95">
        <f t="shared" ref="E95:G95" si="59">((E78+3.4126)/22.864)</f>
        <v>5.6484574002799164</v>
      </c>
      <c r="F95">
        <f t="shared" si="59"/>
        <v>8.4858480580825759</v>
      </c>
      <c r="G95">
        <f t="shared" si="59"/>
        <v>8.7077265570328901</v>
      </c>
      <c r="H95">
        <f t="shared" si="55"/>
        <v>7.6140106717984608</v>
      </c>
      <c r="I95">
        <f t="shared" si="56"/>
        <v>1.7058303738816019</v>
      </c>
    </row>
    <row r="96" spans="2:26">
      <c r="C96">
        <f t="shared" si="52"/>
        <v>10</v>
      </c>
      <c r="E96">
        <f t="shared" ref="E96:G96" si="60">((E79+3.4126)/22.864)</f>
        <v>9.9488545311406575</v>
      </c>
      <c r="F96">
        <f t="shared" si="60"/>
        <v>9.4385383135059477</v>
      </c>
      <c r="G96">
        <f t="shared" si="60"/>
        <v>8.8398889083275005</v>
      </c>
      <c r="H96">
        <f t="shared" si="55"/>
        <v>9.4090939176580353</v>
      </c>
      <c r="I96">
        <f t="shared" si="56"/>
        <v>0.55506884030765025</v>
      </c>
    </row>
    <row r="97" spans="3:9">
      <c r="C97">
        <f t="shared" si="52"/>
        <v>15</v>
      </c>
      <c r="E97">
        <f t="shared" ref="E97:G97" si="61">((E80+3.4126)/22.864)</f>
        <v>8.6800734779566131</v>
      </c>
      <c r="F97">
        <f t="shared" si="61"/>
        <v>10.382687631210636</v>
      </c>
      <c r="G97">
        <f t="shared" si="61"/>
        <v>10.194947515745275</v>
      </c>
      <c r="H97">
        <f t="shared" si="55"/>
        <v>9.7525695416375076</v>
      </c>
      <c r="I97">
        <f t="shared" si="56"/>
        <v>0.93354027374130877</v>
      </c>
    </row>
    <row r="98" spans="3:9">
      <c r="C98">
        <f t="shared" si="52"/>
        <v>30</v>
      </c>
      <c r="E98">
        <f t="shared" ref="E98:G98" si="62">((E81+3.4126)/22.864)</f>
        <v>7.8060286913925818</v>
      </c>
      <c r="F98">
        <f t="shared" si="62"/>
        <v>10.482058257522743</v>
      </c>
      <c r="G98">
        <f t="shared" si="62"/>
        <v>11.219925209937019</v>
      </c>
      <c r="H98">
        <f t="shared" si="55"/>
        <v>9.8360040529507824</v>
      </c>
      <c r="I98">
        <f t="shared" si="56"/>
        <v>1.7963050649225167</v>
      </c>
    </row>
    <row r="99" spans="3:9">
      <c r="C99">
        <f t="shared" si="52"/>
        <v>60</v>
      </c>
      <c r="E99">
        <f t="shared" ref="E99:G99" si="63">((E82+3.4126)/22.864)</f>
        <v>9.2653498950314912</v>
      </c>
      <c r="F99">
        <f t="shared" si="63"/>
        <v>11.101654128761371</v>
      </c>
      <c r="G99">
        <f t="shared" si="63"/>
        <v>10.91169611616515</v>
      </c>
      <c r="H99">
        <f t="shared" si="55"/>
        <v>10.426233379986003</v>
      </c>
      <c r="I99">
        <f t="shared" si="56"/>
        <v>1.0098311051198003</v>
      </c>
    </row>
    <row r="100" spans="3:9">
      <c r="C100">
        <f t="shared" si="52"/>
        <v>90</v>
      </c>
      <c r="E100">
        <f t="shared" ref="E100:G100" si="64">((E83+3.4126)/22.864)</f>
        <v>11.198761371588523</v>
      </c>
      <c r="F100">
        <f t="shared" si="64"/>
        <v>11.50900323652904</v>
      </c>
      <c r="G100">
        <f t="shared" si="64"/>
        <v>8.0154539888033582</v>
      </c>
      <c r="H100">
        <f t="shared" si="55"/>
        <v>10.241072865640307</v>
      </c>
      <c r="I100">
        <f t="shared" si="56"/>
        <v>1.9336744923564932</v>
      </c>
    </row>
    <row r="101" spans="3:9">
      <c r="C101">
        <f t="shared" si="52"/>
        <v>120</v>
      </c>
      <c r="E101">
        <f t="shared" ref="E101:G101" si="65">((E84+3.4126)/22.864)</f>
        <v>11.252767669699089</v>
      </c>
      <c r="F101">
        <f t="shared" si="65"/>
        <v>10.521522918124562</v>
      </c>
      <c r="G101">
        <f t="shared" si="65"/>
        <v>9.2094165500349892</v>
      </c>
      <c r="H101">
        <f t="shared" si="55"/>
        <v>10.327902379286213</v>
      </c>
      <c r="I101">
        <f t="shared" si="56"/>
        <v>1.0353442105663084</v>
      </c>
    </row>
    <row r="106" spans="3:9">
      <c r="C106" s="44" t="s">
        <v>11</v>
      </c>
      <c r="D106" s="44"/>
      <c r="E106" s="44"/>
      <c r="F106" s="44"/>
      <c r="G106" s="44"/>
      <c r="H106" s="44"/>
      <c r="I106" s="44"/>
    </row>
    <row r="107" spans="3:9">
      <c r="C107" t="s">
        <v>9</v>
      </c>
      <c r="E107">
        <v>1</v>
      </c>
      <c r="F107">
        <v>2</v>
      </c>
      <c r="G107">
        <v>3</v>
      </c>
      <c r="H107" t="s">
        <v>2</v>
      </c>
      <c r="I107" t="s">
        <v>3</v>
      </c>
    </row>
    <row r="108" spans="3:9">
      <c r="C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3:9">
      <c r="C109">
        <f t="shared" ref="C109:C119" si="66">C91</f>
        <v>1</v>
      </c>
      <c r="E109">
        <f>(R74/12.05)*100</f>
        <v>29.98207332406087</v>
      </c>
      <c r="F109">
        <f>(V74/12.05)*100</f>
        <v>18.514249148491963</v>
      </c>
      <c r="G109">
        <f>(Z74/12.05)*100</f>
        <v>27.558277122672326</v>
      </c>
      <c r="H109">
        <f>AVERAGE(E109:G109)</f>
        <v>25.351533198408386</v>
      </c>
      <c r="I109">
        <f>STDEV(E109:G109)</f>
        <v>6.044008346362336</v>
      </c>
    </row>
    <row r="110" spans="3:9">
      <c r="C110">
        <f t="shared" si="66"/>
        <v>2</v>
      </c>
      <c r="E110">
        <f t="shared" ref="E110:E119" si="67">(R75/12.05)*100</f>
        <v>37.702373240886189</v>
      </c>
      <c r="F110">
        <f t="shared" ref="F110:F119" si="68">(V75/12.05)*100</f>
        <v>46.386597854783716</v>
      </c>
      <c r="G110">
        <f t="shared" ref="G110:G119" si="69">(Z75/12.05)*100</f>
        <v>36.58311962957908</v>
      </c>
      <c r="H110">
        <f t="shared" ref="H110:H119" si="70">AVERAGE(E110:G110)</f>
        <v>40.224030241749659</v>
      </c>
      <c r="I110">
        <f t="shared" ref="I110:I119" si="71">STDEV(E110:G110)</f>
        <v>5.3662008768325258</v>
      </c>
    </row>
    <row r="111" spans="3:9">
      <c r="C111">
        <f t="shared" si="66"/>
        <v>3</v>
      </c>
      <c r="E111">
        <f t="shared" si="67"/>
        <v>36.461998883046014</v>
      </c>
      <c r="F111">
        <f t="shared" si="68"/>
        <v>55.169651743941998</v>
      </c>
      <c r="G111">
        <f t="shared" si="69"/>
        <v>60.262888122959133</v>
      </c>
      <c r="H111">
        <f t="shared" si="70"/>
        <v>50.631512916649051</v>
      </c>
      <c r="I111">
        <f t="shared" si="71"/>
        <v>12.532621839203921</v>
      </c>
    </row>
    <row r="112" spans="3:9">
      <c r="C112">
        <f t="shared" si="66"/>
        <v>4</v>
      </c>
      <c r="E112">
        <f t="shared" si="67"/>
        <v>57.410454880479158</v>
      </c>
      <c r="F112">
        <f t="shared" si="68"/>
        <v>56.265043308584183</v>
      </c>
      <c r="G112">
        <f t="shared" si="69"/>
        <v>68.531671126255489</v>
      </c>
      <c r="H112">
        <f t="shared" si="70"/>
        <v>60.735723105106274</v>
      </c>
      <c r="I112">
        <f t="shared" si="71"/>
        <v>6.775735833000204</v>
      </c>
    </row>
    <row r="113" spans="3:9">
      <c r="C113">
        <f t="shared" si="66"/>
        <v>5</v>
      </c>
      <c r="E113">
        <f t="shared" si="67"/>
        <v>47.766496546540878</v>
      </c>
      <c r="F113">
        <f t="shared" si="68"/>
        <v>71.395354526422153</v>
      </c>
      <c r="G113">
        <f t="shared" si="69"/>
        <v>73.32850789933606</v>
      </c>
      <c r="H113">
        <f t="shared" si="70"/>
        <v>64.163452990766359</v>
      </c>
      <c r="I113">
        <f t="shared" si="71"/>
        <v>14.233039238552458</v>
      </c>
    </row>
    <row r="114" spans="3:9">
      <c r="C114">
        <f t="shared" si="66"/>
        <v>10</v>
      </c>
      <c r="E114">
        <f t="shared" si="67"/>
        <v>83.714857125388903</v>
      </c>
      <c r="F114">
        <f t="shared" si="68"/>
        <v>79.69273092265496</v>
      </c>
      <c r="G114">
        <f t="shared" si="69"/>
        <v>74.826753625018966</v>
      </c>
      <c r="H114">
        <f t="shared" si="70"/>
        <v>79.411447224354276</v>
      </c>
      <c r="I114">
        <f t="shared" si="71"/>
        <v>4.4507231263604083</v>
      </c>
    </row>
    <row r="115" spans="3:9">
      <c r="C115">
        <f t="shared" si="66"/>
        <v>15</v>
      </c>
      <c r="E115">
        <f t="shared" si="67"/>
        <v>73.64423771358679</v>
      </c>
      <c r="F115">
        <f t="shared" si="68"/>
        <v>87.963151185465023</v>
      </c>
      <c r="G115">
        <f t="shared" si="69"/>
        <v>86.479609237906345</v>
      </c>
      <c r="H115">
        <f t="shared" si="70"/>
        <v>82.695666045652715</v>
      </c>
      <c r="I115">
        <f t="shared" si="71"/>
        <v>7.8737850056650585</v>
      </c>
    </row>
    <row r="116" spans="3:9">
      <c r="C116">
        <f t="shared" si="66"/>
        <v>30</v>
      </c>
      <c r="E116">
        <f t="shared" si="67"/>
        <v>66.790941812085237</v>
      </c>
      <c r="F116">
        <f t="shared" si="68"/>
        <v>89.26648914615609</v>
      </c>
      <c r="G116">
        <f t="shared" si="69"/>
        <v>95.455678047046931</v>
      </c>
      <c r="H116">
        <f t="shared" si="70"/>
        <v>83.837703001762748</v>
      </c>
      <c r="I116">
        <f t="shared" si="71"/>
        <v>15.083784840223341</v>
      </c>
    </row>
    <row r="117" spans="3:9">
      <c r="C117">
        <f t="shared" si="66"/>
        <v>60</v>
      </c>
      <c r="E117">
        <f t="shared" si="67"/>
        <v>79.261381892601435</v>
      </c>
      <c r="F117">
        <f t="shared" si="68"/>
        <v>94.891630459225524</v>
      </c>
      <c r="G117">
        <f t="shared" si="69"/>
        <v>93.41504588157899</v>
      </c>
      <c r="H117">
        <f t="shared" si="70"/>
        <v>89.18935274446865</v>
      </c>
      <c r="I117">
        <f t="shared" si="71"/>
        <v>8.629515017101463</v>
      </c>
    </row>
    <row r="118" spans="3:9">
      <c r="C118">
        <f t="shared" si="66"/>
        <v>90</v>
      </c>
      <c r="E118">
        <f t="shared" si="67"/>
        <v>95.733461914514621</v>
      </c>
      <c r="F118">
        <f t="shared" si="68"/>
        <v>98.783953812242672</v>
      </c>
      <c r="G118">
        <f t="shared" si="69"/>
        <v>69.882916475910136</v>
      </c>
      <c r="H118">
        <f t="shared" si="70"/>
        <v>88.1334440675558</v>
      </c>
      <c r="I118">
        <f t="shared" si="71"/>
        <v>15.878844203360451</v>
      </c>
    </row>
    <row r="119" spans="3:9">
      <c r="C119">
        <f t="shared" si="66"/>
        <v>120</v>
      </c>
      <c r="E119">
        <f t="shared" si="67"/>
        <v>96.697956844504944</v>
      </c>
      <c r="F119">
        <f t="shared" si="68"/>
        <v>91.119709733115101</v>
      </c>
      <c r="G119">
        <f t="shared" si="69"/>
        <v>80.160865531258096</v>
      </c>
      <c r="H119">
        <f t="shared" si="70"/>
        <v>89.326177369626052</v>
      </c>
      <c r="I119">
        <f t="shared" si="71"/>
        <v>8.4131692024960518</v>
      </c>
    </row>
  </sheetData>
  <mergeCells count="2">
    <mergeCell ref="C40:I40"/>
    <mergeCell ref="C106:I10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A30" zoomScale="70" zoomScaleNormal="70" zoomScalePageLayoutView="70" workbookViewId="0">
      <selection activeCell="E42" sqref="E42:G5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7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511.61962999999997</v>
      </c>
      <c r="F8">
        <v>560.31597999999997</v>
      </c>
      <c r="G8">
        <v>614.36530000000005</v>
      </c>
      <c r="H8">
        <f>AVERAGE(E8:G8)</f>
        <v>562.10030333333327</v>
      </c>
      <c r="I8">
        <f>STDEV(E8:G8)</f>
        <v>51.396070212182927</v>
      </c>
      <c r="J8">
        <f>I8/H8</f>
        <v>9.1435763167884904E-2</v>
      </c>
      <c r="K8">
        <f>J8*100</f>
        <v>9.14357631678849</v>
      </c>
      <c r="O8">
        <v>1</v>
      </c>
      <c r="P8" s="14">
        <f t="shared" ref="P8:P18" si="0">E25</f>
        <v>15.37026644679743</v>
      </c>
      <c r="Q8" s="15">
        <f>P7+Q7</f>
        <v>0</v>
      </c>
      <c r="R8" s="16">
        <f>((900*P8)+(5*Q8))/900</f>
        <v>15.37026644679743</v>
      </c>
      <c r="S8" s="16"/>
      <c r="T8" s="14">
        <f t="shared" ref="T8:T18" si="1">F25</f>
        <v>16.779059769715904</v>
      </c>
      <c r="U8" s="15">
        <f>T7+U7</f>
        <v>0</v>
      </c>
      <c r="V8" s="16">
        <f>((900*T8)+(5*U8))/900</f>
        <v>16.779059769715904</v>
      </c>
      <c r="X8" s="14">
        <f t="shared" ref="X8:X18" si="2">G25</f>
        <v>18.342715385060462</v>
      </c>
      <c r="Y8" s="15">
        <f>X7+Y7</f>
        <v>0</v>
      </c>
      <c r="Z8" s="16">
        <f t="shared" ref="Z8:Z18" si="3">((900*X8)+(5*Y8))/900</f>
        <v>18.342715385060462</v>
      </c>
    </row>
    <row r="9" spans="3:26">
      <c r="C9">
        <v>2</v>
      </c>
      <c r="E9">
        <v>871.93146000000002</v>
      </c>
      <c r="F9">
        <v>988.69897000000003</v>
      </c>
      <c r="G9">
        <v>909.81128000000001</v>
      </c>
      <c r="H9">
        <f t="shared" ref="H9:H18" si="4">AVERAGE(E9:G9)</f>
        <v>923.48057000000006</v>
      </c>
      <c r="I9">
        <f t="shared" ref="I9:I18" si="5">STDEV(E9:G9)</f>
        <v>59.571805115575451</v>
      </c>
      <c r="J9">
        <f t="shared" ref="J9:J16" si="6">I9/H9</f>
        <v>6.4507913919158527E-2</v>
      </c>
      <c r="K9">
        <f t="shared" ref="K9:K16" si="7">J9*100</f>
        <v>6.4507913919158524</v>
      </c>
      <c r="O9">
        <v>2</v>
      </c>
      <c r="P9" s="14">
        <f t="shared" si="0"/>
        <v>25.79414627090204</v>
      </c>
      <c r="Q9" s="15">
        <f t="shared" ref="Q9:Q18" si="8">P8+Q8</f>
        <v>15.37026644679743</v>
      </c>
      <c r="R9" s="16">
        <f t="shared" ref="R9:R18" si="9">((900*P9)+(5*Q9))/900</f>
        <v>25.879536640050912</v>
      </c>
      <c r="S9" s="16"/>
      <c r="T9" s="14">
        <f t="shared" si="1"/>
        <v>29.172249320141177</v>
      </c>
      <c r="U9" s="15">
        <f t="shared" ref="U9:U18" si="10">T8+U8</f>
        <v>16.779059769715904</v>
      </c>
      <c r="V9" s="16">
        <f t="shared" ref="V9:V18" si="11">((900*T9)+(5*U9))/900</f>
        <v>29.265466318861819</v>
      </c>
      <c r="X9" s="14">
        <f t="shared" si="2"/>
        <v>26.890015622287795</v>
      </c>
      <c r="Y9" s="15">
        <f t="shared" ref="Y9:Y18" si="12">X8+Y8</f>
        <v>18.342715385060462</v>
      </c>
      <c r="Z9" s="16">
        <f t="shared" si="3"/>
        <v>26.991919596649243</v>
      </c>
    </row>
    <row r="10" spans="3:26">
      <c r="C10">
        <v>3</v>
      </c>
      <c r="E10">
        <v>1534.0715299999999</v>
      </c>
      <c r="F10">
        <v>1219.8013900000001</v>
      </c>
      <c r="G10">
        <v>1370.39941</v>
      </c>
      <c r="H10">
        <f t="shared" si="4"/>
        <v>1374.7574433333332</v>
      </c>
      <c r="I10">
        <f t="shared" si="5"/>
        <v>157.18038861386529</v>
      </c>
      <c r="J10">
        <f t="shared" si="6"/>
        <v>0.1143331788280809</v>
      </c>
      <c r="K10">
        <f t="shared" si="7"/>
        <v>11.43331788280809</v>
      </c>
      <c r="O10">
        <v>3</v>
      </c>
      <c r="P10" s="14">
        <f t="shared" si="0"/>
        <v>44.949966151709773</v>
      </c>
      <c r="Q10" s="15">
        <f t="shared" si="8"/>
        <v>41.16441271769947</v>
      </c>
      <c r="R10" s="16">
        <f t="shared" si="9"/>
        <v>45.178657333474774</v>
      </c>
      <c r="S10" s="16"/>
      <c r="T10" s="14">
        <f t="shared" si="1"/>
        <v>35.858079905109072</v>
      </c>
      <c r="U10" s="15">
        <f t="shared" si="10"/>
        <v>45.951309089857077</v>
      </c>
      <c r="V10" s="16">
        <f t="shared" si="11"/>
        <v>36.113364955608283</v>
      </c>
      <c r="X10" s="14">
        <f t="shared" si="2"/>
        <v>40.214905109066713</v>
      </c>
      <c r="Y10" s="15">
        <f t="shared" si="12"/>
        <v>45.232731007348256</v>
      </c>
      <c r="Z10" s="16">
        <f t="shared" si="3"/>
        <v>40.466198059107541</v>
      </c>
    </row>
    <row r="11" spans="3:26">
      <c r="C11">
        <v>4</v>
      </c>
      <c r="E11">
        <v>1515.2814900000001</v>
      </c>
      <c r="F11">
        <v>1777.6669899999999</v>
      </c>
      <c r="G11">
        <v>1729.3252</v>
      </c>
      <c r="H11">
        <f t="shared" si="4"/>
        <v>1674.0912266666667</v>
      </c>
      <c r="I11">
        <f t="shared" si="5"/>
        <v>139.64108102633344</v>
      </c>
      <c r="J11">
        <f t="shared" si="6"/>
        <v>8.3413065430357092E-2</v>
      </c>
      <c r="K11">
        <f t="shared" si="7"/>
        <v>8.3413065430357101</v>
      </c>
      <c r="O11">
        <v>4</v>
      </c>
      <c r="P11" s="14">
        <f t="shared" si="0"/>
        <v>44.406367239483885</v>
      </c>
      <c r="Q11" s="15">
        <f t="shared" si="8"/>
        <v>86.114378869409251</v>
      </c>
      <c r="R11" s="16">
        <f t="shared" si="9"/>
        <v>44.884780455425052</v>
      </c>
      <c r="S11" s="16"/>
      <c r="T11" s="14">
        <f t="shared" si="1"/>
        <v>51.997222415089972</v>
      </c>
      <c r="U11" s="15">
        <f t="shared" si="10"/>
        <v>81.809388994966156</v>
      </c>
      <c r="V11" s="16">
        <f t="shared" si="11"/>
        <v>52.451719020617567</v>
      </c>
      <c r="X11" s="14">
        <f t="shared" si="2"/>
        <v>50.598686570618526</v>
      </c>
      <c r="Y11" s="15">
        <f t="shared" si="12"/>
        <v>85.447636116414969</v>
      </c>
      <c r="Z11" s="16">
        <f t="shared" si="3"/>
        <v>51.073395660154169</v>
      </c>
    </row>
    <row r="12" spans="3:26">
      <c r="C12">
        <v>5</v>
      </c>
      <c r="E12">
        <v>1847.81213</v>
      </c>
      <c r="F12">
        <v>1589.56628</v>
      </c>
      <c r="G12">
        <v>1930.06458</v>
      </c>
      <c r="H12">
        <f t="shared" si="4"/>
        <v>1789.1476633333334</v>
      </c>
      <c r="I12">
        <f t="shared" si="5"/>
        <v>177.66798477127452</v>
      </c>
      <c r="J12">
        <f t="shared" si="6"/>
        <v>9.9303142167854408E-2</v>
      </c>
      <c r="K12">
        <f t="shared" si="7"/>
        <v>9.9303142167854404</v>
      </c>
      <c r="O12">
        <v>5</v>
      </c>
      <c r="P12" s="14">
        <f t="shared" si="0"/>
        <v>54.026532720013883</v>
      </c>
      <c r="Q12" s="15">
        <f t="shared" si="8"/>
        <v>130.52074610889315</v>
      </c>
      <c r="R12" s="16">
        <f t="shared" si="9"/>
        <v>54.751647976174397</v>
      </c>
      <c r="T12" s="14">
        <f t="shared" si="1"/>
        <v>46.555438291963199</v>
      </c>
      <c r="U12" s="15">
        <f t="shared" si="10"/>
        <v>133.80661141005612</v>
      </c>
      <c r="V12" s="16">
        <f t="shared" si="11"/>
        <v>47.298808355352399</v>
      </c>
      <c r="X12" s="14">
        <f t="shared" si="2"/>
        <v>56.406109471735228</v>
      </c>
      <c r="Y12" s="15">
        <f t="shared" si="12"/>
        <v>136.04632268703349</v>
      </c>
      <c r="Z12" s="16">
        <f t="shared" si="3"/>
        <v>57.161922375552081</v>
      </c>
    </row>
    <row r="13" spans="3:26">
      <c r="C13">
        <v>10</v>
      </c>
      <c r="E13">
        <v>1843.1536900000001</v>
      </c>
      <c r="F13">
        <v>1976.8682899999999</v>
      </c>
      <c r="G13">
        <v>1665.46606</v>
      </c>
      <c r="H13">
        <f t="shared" si="4"/>
        <v>1828.4960133333334</v>
      </c>
      <c r="I13">
        <f t="shared" si="5"/>
        <v>156.21770970729159</v>
      </c>
      <c r="J13">
        <f t="shared" si="6"/>
        <v>8.5435083570408216E-2</v>
      </c>
      <c r="K13">
        <f t="shared" si="7"/>
        <v>8.543508357040821</v>
      </c>
      <c r="O13">
        <v>10</v>
      </c>
      <c r="P13" s="14">
        <f t="shared" si="0"/>
        <v>53.89176329340971</v>
      </c>
      <c r="Q13" s="15">
        <f t="shared" si="8"/>
        <v>184.54727882890703</v>
      </c>
      <c r="R13" s="16">
        <f t="shared" si="9"/>
        <v>54.917025953570302</v>
      </c>
      <c r="T13" s="14">
        <f t="shared" si="1"/>
        <v>57.760148411734072</v>
      </c>
      <c r="U13" s="15">
        <f t="shared" si="10"/>
        <v>180.36204970201931</v>
      </c>
      <c r="V13" s="16">
        <f t="shared" si="11"/>
        <v>58.76215979896751</v>
      </c>
      <c r="X13" s="14">
        <f t="shared" si="2"/>
        <v>48.751231267719724</v>
      </c>
      <c r="Y13" s="15">
        <f t="shared" si="12"/>
        <v>192.45243215876872</v>
      </c>
      <c r="Z13" s="16">
        <f t="shared" si="3"/>
        <v>49.820411446379545</v>
      </c>
    </row>
    <row r="14" spans="3:26">
      <c r="C14">
        <v>15</v>
      </c>
      <c r="E14">
        <v>1649.95508</v>
      </c>
      <c r="F14">
        <v>1854.4180899999999</v>
      </c>
      <c r="G14">
        <v>1979.17139</v>
      </c>
      <c r="H14">
        <f t="shared" si="4"/>
        <v>1827.8481866666668</v>
      </c>
      <c r="I14">
        <f t="shared" si="5"/>
        <v>166.20864753333694</v>
      </c>
      <c r="J14">
        <f t="shared" si="6"/>
        <v>9.0931319540514643E-2</v>
      </c>
      <c r="K14">
        <f t="shared" si="7"/>
        <v>9.093131954051465</v>
      </c>
      <c r="O14">
        <v>15</v>
      </c>
      <c r="P14" s="14">
        <f t="shared" si="0"/>
        <v>48.302496094428051</v>
      </c>
      <c r="Q14" s="15">
        <f t="shared" si="8"/>
        <v>238.43904212231672</v>
      </c>
      <c r="R14" s="16">
        <f t="shared" si="9"/>
        <v>49.627157439552036</v>
      </c>
      <c r="T14" s="14">
        <f t="shared" si="1"/>
        <v>54.217644216860492</v>
      </c>
      <c r="U14" s="15">
        <f t="shared" si="10"/>
        <v>238.12219811375337</v>
      </c>
      <c r="V14" s="16">
        <f t="shared" si="11"/>
        <v>55.540545317492459</v>
      </c>
      <c r="X14" s="14">
        <f t="shared" si="2"/>
        <v>57.826777469189373</v>
      </c>
      <c r="Y14" s="15">
        <f t="shared" si="12"/>
        <v>241.20366342648845</v>
      </c>
      <c r="Z14" s="16">
        <f t="shared" si="3"/>
        <v>59.166797821558752</v>
      </c>
    </row>
    <row r="15" spans="3:26">
      <c r="C15">
        <v>30</v>
      </c>
      <c r="E15">
        <v>1956.7855199999999</v>
      </c>
      <c r="F15">
        <v>1835.9854700000001</v>
      </c>
      <c r="G15">
        <v>1742.2998</v>
      </c>
      <c r="H15">
        <f t="shared" si="4"/>
        <v>1845.0235966666667</v>
      </c>
      <c r="I15">
        <f t="shared" si="5"/>
        <v>107.52812107170674</v>
      </c>
      <c r="J15">
        <f t="shared" si="6"/>
        <v>5.8280079054801072E-2</v>
      </c>
      <c r="K15">
        <f t="shared" si="7"/>
        <v>5.8280079054801073</v>
      </c>
      <c r="O15">
        <v>30</v>
      </c>
      <c r="P15" s="14">
        <f t="shared" si="0"/>
        <v>57.179150610426426</v>
      </c>
      <c r="Q15" s="15">
        <f t="shared" si="8"/>
        <v>286.74153821674474</v>
      </c>
      <c r="R15" s="16">
        <f t="shared" si="9"/>
        <v>58.772159156075006</v>
      </c>
      <c r="T15" s="14">
        <f t="shared" si="1"/>
        <v>53.684385523346641</v>
      </c>
      <c r="U15" s="15">
        <f t="shared" si="10"/>
        <v>292.33984233061386</v>
      </c>
      <c r="V15" s="16">
        <f t="shared" si="11"/>
        <v>55.308495758516713</v>
      </c>
      <c r="X15" s="14">
        <f t="shared" si="2"/>
        <v>50.974043858126485</v>
      </c>
      <c r="Y15" s="15">
        <f t="shared" si="12"/>
        <v>299.03044089567783</v>
      </c>
      <c r="Z15" s="16">
        <f t="shared" si="3"/>
        <v>52.635324085324697</v>
      </c>
    </row>
    <row r="16" spans="3:26">
      <c r="C16">
        <v>60</v>
      </c>
      <c r="E16">
        <v>1847.5747100000001</v>
      </c>
      <c r="F16">
        <v>1650.0966800000001</v>
      </c>
      <c r="G16">
        <v>1959.73389</v>
      </c>
      <c r="H16">
        <f t="shared" si="4"/>
        <v>1819.1350933333335</v>
      </c>
      <c r="I16">
        <f t="shared" si="5"/>
        <v>156.76545952873744</v>
      </c>
      <c r="J16">
        <f t="shared" si="6"/>
        <v>8.617582064314129E-2</v>
      </c>
      <c r="K16">
        <f t="shared" si="7"/>
        <v>8.6175820643141297</v>
      </c>
      <c r="O16">
        <v>60</v>
      </c>
      <c r="P16" s="14">
        <f t="shared" si="0"/>
        <v>54.019664120812358</v>
      </c>
      <c r="Q16" s="15">
        <f t="shared" si="8"/>
        <v>343.92068882717115</v>
      </c>
      <c r="R16" s="16">
        <f t="shared" si="9"/>
        <v>55.930334614296648</v>
      </c>
      <c r="T16" s="14">
        <f t="shared" si="1"/>
        <v>48.306592605450447</v>
      </c>
      <c r="U16" s="15">
        <f t="shared" si="10"/>
        <v>346.0242278539605</v>
      </c>
      <c r="V16" s="16">
        <f t="shared" si="11"/>
        <v>50.228949426861341</v>
      </c>
      <c r="X16" s="14">
        <f t="shared" si="2"/>
        <v>57.264447433894574</v>
      </c>
      <c r="Y16" s="15">
        <f t="shared" si="12"/>
        <v>350.00448475380432</v>
      </c>
      <c r="Z16" s="16">
        <f t="shared" si="3"/>
        <v>59.208916793637933</v>
      </c>
    </row>
    <row r="17" spans="2:26">
      <c r="C17">
        <v>90</v>
      </c>
      <c r="E17">
        <v>1637.3624299999999</v>
      </c>
      <c r="F17">
        <v>1807.7343800000001</v>
      </c>
      <c r="G17">
        <v>1963.90454</v>
      </c>
      <c r="H17">
        <f t="shared" si="4"/>
        <v>1803.0004500000002</v>
      </c>
      <c r="I17">
        <f t="shared" si="5"/>
        <v>163.3225182598735</v>
      </c>
      <c r="J17">
        <f>I17/H17</f>
        <v>9.0583736825952249E-2</v>
      </c>
      <c r="K17">
        <f>J17*100</f>
        <v>9.0583736825952244</v>
      </c>
      <c r="O17">
        <v>90</v>
      </c>
      <c r="P17" s="14">
        <f t="shared" si="0"/>
        <v>47.938188682520391</v>
      </c>
      <c r="Q17" s="15">
        <f t="shared" si="8"/>
        <v>397.94035294798351</v>
      </c>
      <c r="R17" s="16">
        <f t="shared" si="9"/>
        <v>50.148968421120301</v>
      </c>
      <c r="T17" s="14">
        <f t="shared" si="1"/>
        <v>52.867076896372161</v>
      </c>
      <c r="U17" s="15">
        <f t="shared" si="10"/>
        <v>394.33082045941092</v>
      </c>
      <c r="V17" s="16">
        <f t="shared" si="11"/>
        <v>55.057803676702228</v>
      </c>
      <c r="X17" s="14">
        <f t="shared" si="2"/>
        <v>57.385105016490193</v>
      </c>
      <c r="Y17" s="15">
        <f t="shared" si="12"/>
        <v>407.26893218769891</v>
      </c>
      <c r="Z17" s="16">
        <f t="shared" si="3"/>
        <v>59.647710195310744</v>
      </c>
    </row>
    <row r="18" spans="2:26">
      <c r="C18">
        <v>120</v>
      </c>
      <c r="E18">
        <v>1942.0163600000001</v>
      </c>
      <c r="F18">
        <v>1655.2460900000001</v>
      </c>
      <c r="G18">
        <v>1799.2432899999999</v>
      </c>
      <c r="H18">
        <f t="shared" si="4"/>
        <v>1798.8352466666668</v>
      </c>
      <c r="I18">
        <f t="shared" si="5"/>
        <v>143.38557045075919</v>
      </c>
      <c r="J18">
        <f t="shared" ref="J18" si="13">I18/H18</f>
        <v>7.9710229559077153E-2</v>
      </c>
      <c r="K18">
        <f t="shared" ref="K18" si="14">J18*100</f>
        <v>7.9710229559077153</v>
      </c>
      <c r="O18">
        <v>120</v>
      </c>
      <c r="P18" s="14">
        <f t="shared" si="0"/>
        <v>56.751876410345425</v>
      </c>
      <c r="Q18" s="15">
        <f t="shared" si="8"/>
        <v>445.87854163050389</v>
      </c>
      <c r="R18" s="16">
        <f t="shared" si="9"/>
        <v>59.228979419403778</v>
      </c>
      <c r="T18" s="14">
        <f t="shared" si="1"/>
        <v>48.455565873980213</v>
      </c>
      <c r="U18" s="15">
        <f t="shared" si="10"/>
        <v>447.19789735578308</v>
      </c>
      <c r="V18" s="16">
        <f t="shared" si="11"/>
        <v>50.939998637067895</v>
      </c>
      <c r="X18" s="14">
        <f t="shared" si="2"/>
        <v>52.621428282126942</v>
      </c>
      <c r="Y18" s="15">
        <f t="shared" si="12"/>
        <v>464.65403720418908</v>
      </c>
      <c r="Z18" s="16">
        <f t="shared" si="3"/>
        <v>55.202839599927991</v>
      </c>
    </row>
    <row r="19" spans="2:26">
      <c r="Q19" s="17"/>
    </row>
    <row r="21" spans="2:26" ht="16.5">
      <c r="B21" t="s">
        <v>33</v>
      </c>
      <c r="O21" t="s">
        <v>49</v>
      </c>
      <c r="T21" s="11"/>
    </row>
    <row r="22" spans="2:26" ht="16.5">
      <c r="J22" s="5"/>
      <c r="K22" s="5"/>
      <c r="O22" t="s">
        <v>50</v>
      </c>
      <c r="T22" s="11"/>
    </row>
    <row r="23" spans="2:26" ht="16.5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 ht="16.5">
      <c r="C25">
        <f t="shared" ref="C25:C35" si="15">C8</f>
        <v>1</v>
      </c>
      <c r="E25">
        <f>((E8+19.669)/34.566)</f>
        <v>15.37026644679743</v>
      </c>
      <c r="F25">
        <f t="shared" ref="F25:G25" si="16">((F8+19.669)/34.566)</f>
        <v>16.779059769715904</v>
      </c>
      <c r="G25">
        <f t="shared" si="16"/>
        <v>18.342715385060462</v>
      </c>
      <c r="H25">
        <f>AVERAGE(E25:G25)</f>
        <v>16.83068053385793</v>
      </c>
      <c r="I25">
        <f>STDEV(E25:G25)</f>
        <v>1.4868966675977222</v>
      </c>
      <c r="O25" t="s">
        <v>53</v>
      </c>
      <c r="T25" s="11"/>
    </row>
    <row r="26" spans="2:26">
      <c r="C26">
        <f t="shared" si="15"/>
        <v>2</v>
      </c>
      <c r="E26">
        <f t="shared" ref="E26:G26" si="17">((E9+19.669)/34.566)</f>
        <v>25.79414627090204</v>
      </c>
      <c r="F26">
        <f t="shared" si="17"/>
        <v>29.172249320141177</v>
      </c>
      <c r="G26">
        <f t="shared" si="17"/>
        <v>26.890015622287795</v>
      </c>
      <c r="H26">
        <f t="shared" ref="H26:H35" si="18">AVERAGE(E26:G26)</f>
        <v>27.285470404443672</v>
      </c>
      <c r="I26">
        <f t="shared" ref="I26:I35" si="19">STDEV(E26:G26)</f>
        <v>1.7234220076252802</v>
      </c>
    </row>
    <row r="27" spans="2:26">
      <c r="C27">
        <f t="shared" si="15"/>
        <v>3</v>
      </c>
      <c r="E27">
        <f t="shared" ref="E27:G27" si="20">((E10+19.669)/34.566)</f>
        <v>44.949966151709773</v>
      </c>
      <c r="F27">
        <f t="shared" si="20"/>
        <v>35.858079905109072</v>
      </c>
      <c r="G27">
        <f t="shared" si="20"/>
        <v>40.214905109066713</v>
      </c>
      <c r="H27">
        <f t="shared" si="18"/>
        <v>40.340983721961855</v>
      </c>
      <c r="I27">
        <f t="shared" si="19"/>
        <v>4.5472541981677166</v>
      </c>
    </row>
    <row r="28" spans="2:26">
      <c r="C28">
        <f t="shared" si="15"/>
        <v>4</v>
      </c>
      <c r="E28">
        <f t="shared" ref="E28:G28" si="21">((E11+19.669)/34.566)</f>
        <v>44.406367239483885</v>
      </c>
      <c r="F28">
        <f t="shared" si="21"/>
        <v>51.997222415089972</v>
      </c>
      <c r="G28">
        <f t="shared" si="21"/>
        <v>50.598686570618526</v>
      </c>
      <c r="H28">
        <f t="shared" si="18"/>
        <v>49.000758741730799</v>
      </c>
      <c r="I28">
        <f t="shared" si="19"/>
        <v>4.0398391779880081</v>
      </c>
    </row>
    <row r="29" spans="2:26">
      <c r="C29">
        <f t="shared" si="15"/>
        <v>5</v>
      </c>
      <c r="E29">
        <f t="shared" ref="E29:G29" si="22">((E12+19.669)/34.566)</f>
        <v>54.026532720013883</v>
      </c>
      <c r="F29">
        <f t="shared" si="22"/>
        <v>46.555438291963199</v>
      </c>
      <c r="G29">
        <f t="shared" si="22"/>
        <v>56.406109471735228</v>
      </c>
      <c r="H29">
        <f t="shared" si="18"/>
        <v>52.329360161237439</v>
      </c>
      <c r="I29">
        <f t="shared" si="19"/>
        <v>5.139963686028886</v>
      </c>
    </row>
    <row r="30" spans="2:26">
      <c r="C30">
        <f t="shared" si="15"/>
        <v>10</v>
      </c>
      <c r="E30">
        <f t="shared" ref="E30:G30" si="23">((E13+19.669)/34.566)</f>
        <v>53.89176329340971</v>
      </c>
      <c r="F30">
        <f t="shared" si="23"/>
        <v>57.760148411734072</v>
      </c>
      <c r="G30">
        <f t="shared" si="23"/>
        <v>48.751231267719724</v>
      </c>
      <c r="H30">
        <f t="shared" si="18"/>
        <v>53.46771432428784</v>
      </c>
      <c r="I30">
        <f t="shared" si="19"/>
        <v>4.5194037408809695</v>
      </c>
    </row>
    <row r="31" spans="2:26">
      <c r="C31">
        <f t="shared" si="15"/>
        <v>15</v>
      </c>
      <c r="E31">
        <f t="shared" ref="E31:G31" si="24">((E14+19.669)/34.566)</f>
        <v>48.302496094428051</v>
      </c>
      <c r="F31">
        <f t="shared" si="24"/>
        <v>54.217644216860492</v>
      </c>
      <c r="G31">
        <f t="shared" si="24"/>
        <v>57.826777469189373</v>
      </c>
      <c r="H31">
        <f t="shared" si="18"/>
        <v>53.448972593492641</v>
      </c>
      <c r="I31">
        <f t="shared" si="19"/>
        <v>4.8084431965902006</v>
      </c>
    </row>
    <row r="32" spans="2:26">
      <c r="C32">
        <f t="shared" si="15"/>
        <v>30</v>
      </c>
      <c r="E32">
        <f t="shared" ref="E32:G32" si="25">((E15+19.669)/34.566)</f>
        <v>57.179150610426426</v>
      </c>
      <c r="F32">
        <f t="shared" si="25"/>
        <v>53.684385523346641</v>
      </c>
      <c r="G32">
        <f t="shared" si="25"/>
        <v>50.974043858126485</v>
      </c>
      <c r="H32">
        <f t="shared" si="18"/>
        <v>53.945859997299856</v>
      </c>
      <c r="I32">
        <f t="shared" si="19"/>
        <v>3.1108060253343361</v>
      </c>
    </row>
    <row r="33" spans="3:9">
      <c r="C33">
        <f t="shared" si="15"/>
        <v>60</v>
      </c>
      <c r="E33">
        <f t="shared" ref="E33:G33" si="26">((E16+19.669)/34.566)</f>
        <v>54.019664120812358</v>
      </c>
      <c r="F33">
        <f t="shared" si="26"/>
        <v>48.306592605450447</v>
      </c>
      <c r="G33">
        <f t="shared" si="26"/>
        <v>57.264447433894574</v>
      </c>
      <c r="H33">
        <f t="shared" si="18"/>
        <v>53.196901386719126</v>
      </c>
      <c r="I33">
        <f t="shared" si="19"/>
        <v>4.5352502322726771</v>
      </c>
    </row>
    <row r="34" spans="3:9">
      <c r="C34">
        <f t="shared" si="15"/>
        <v>90</v>
      </c>
      <c r="E34">
        <f t="shared" ref="E34:G34" si="27">((E17+19.669)/34.566)</f>
        <v>47.938188682520391</v>
      </c>
      <c r="F34">
        <f t="shared" si="27"/>
        <v>52.867076896372161</v>
      </c>
      <c r="G34">
        <f t="shared" si="27"/>
        <v>57.385105016490193</v>
      </c>
      <c r="H34">
        <f t="shared" si="18"/>
        <v>52.730123531794248</v>
      </c>
      <c r="I34">
        <f t="shared" si="19"/>
        <v>4.7249470074603241</v>
      </c>
    </row>
    <row r="35" spans="3:9">
      <c r="C35">
        <f t="shared" si="15"/>
        <v>120</v>
      </c>
      <c r="E35">
        <f t="shared" ref="E35:G35" si="28">((E18+19.669)/34.566)</f>
        <v>56.751876410345425</v>
      </c>
      <c r="F35">
        <f t="shared" si="28"/>
        <v>48.455565873980213</v>
      </c>
      <c r="G35">
        <f t="shared" si="28"/>
        <v>52.621428282126942</v>
      </c>
      <c r="H35">
        <f t="shared" si="18"/>
        <v>52.609623522150855</v>
      </c>
      <c r="I35">
        <f t="shared" si="19"/>
        <v>4.1481678658438685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29">C25</f>
        <v>1</v>
      </c>
      <c r="E43">
        <f>(R8/56)*100</f>
        <v>27.446904369281128</v>
      </c>
      <c r="F43">
        <f>(V8/56)*100</f>
        <v>29.962606731635542</v>
      </c>
      <c r="G43">
        <f>(Z8/56)*100</f>
        <v>32.754848901893681</v>
      </c>
      <c r="H43">
        <f>AVERAGE(E43:G43)</f>
        <v>30.054786667603452</v>
      </c>
      <c r="I43">
        <f>STDEV(E43:G43)</f>
        <v>2.6551726207102164</v>
      </c>
    </row>
    <row r="44" spans="3:9">
      <c r="C44">
        <f t="shared" si="29"/>
        <v>2</v>
      </c>
      <c r="E44">
        <f t="shared" ref="E44:E53" si="30">(R9/56)*100</f>
        <v>46.213458285805196</v>
      </c>
      <c r="F44">
        <f t="shared" ref="F44:F53" si="31">(V9/56)*100</f>
        <v>52.259761283681819</v>
      </c>
      <c r="G44">
        <f t="shared" ref="G44:G53" si="32">(Z9/56)*100</f>
        <v>48.199856422587935</v>
      </c>
      <c r="H44">
        <f t="shared" ref="H44:H53" si="33">AVERAGE(E44:G44)</f>
        <v>48.891025330691654</v>
      </c>
      <c r="I44">
        <f t="shared" ref="I44:I53" si="34">STDEV(E44:G44)</f>
        <v>3.0818388715472973</v>
      </c>
    </row>
    <row r="45" spans="3:9">
      <c r="C45">
        <f t="shared" si="29"/>
        <v>3</v>
      </c>
      <c r="E45">
        <f t="shared" si="30"/>
        <v>80.676173809776387</v>
      </c>
      <c r="F45">
        <f t="shared" si="31"/>
        <v>64.488151706443361</v>
      </c>
      <c r="G45">
        <f t="shared" si="32"/>
        <v>72.261067962692039</v>
      </c>
      <c r="H45">
        <f t="shared" si="33"/>
        <v>72.475131159637257</v>
      </c>
      <c r="I45">
        <f t="shared" si="34"/>
        <v>8.0961337806211215</v>
      </c>
    </row>
    <row r="46" spans="3:9">
      <c r="C46">
        <f t="shared" si="29"/>
        <v>4</v>
      </c>
      <c r="E46">
        <f t="shared" si="30"/>
        <v>80.151393670401887</v>
      </c>
      <c r="F46">
        <f t="shared" si="31"/>
        <v>93.663783965388518</v>
      </c>
      <c r="G46">
        <f t="shared" si="32"/>
        <v>91.202492250275299</v>
      </c>
      <c r="H46">
        <f t="shared" si="33"/>
        <v>88.339223295355239</v>
      </c>
      <c r="I46">
        <f t="shared" si="34"/>
        <v>7.1968677007548907</v>
      </c>
    </row>
    <row r="47" spans="3:9">
      <c r="C47">
        <f t="shared" si="29"/>
        <v>5</v>
      </c>
      <c r="E47">
        <f t="shared" si="30"/>
        <v>97.770799957454273</v>
      </c>
      <c r="F47">
        <f t="shared" si="31"/>
        <v>84.462157777415001</v>
      </c>
      <c r="G47">
        <f t="shared" si="32"/>
        <v>102.07486138491444</v>
      </c>
      <c r="H47">
        <f t="shared" si="33"/>
        <v>94.76927303992791</v>
      </c>
      <c r="I47">
        <f t="shared" si="34"/>
        <v>9.1819771818972882</v>
      </c>
    </row>
    <row r="48" spans="3:9">
      <c r="C48">
        <f t="shared" si="29"/>
        <v>10</v>
      </c>
      <c r="E48">
        <f t="shared" si="30"/>
        <v>98.06611777423268</v>
      </c>
      <c r="F48">
        <f t="shared" si="31"/>
        <v>104.93242821244198</v>
      </c>
      <c r="G48">
        <f t="shared" si="32"/>
        <v>88.965020439963467</v>
      </c>
      <c r="H48">
        <f t="shared" si="33"/>
        <v>97.32118880887937</v>
      </c>
      <c r="I48">
        <f t="shared" si="34"/>
        <v>8.0097264070452834</v>
      </c>
    </row>
    <row r="49" spans="3:9">
      <c r="C49">
        <f t="shared" si="29"/>
        <v>15</v>
      </c>
      <c r="E49">
        <f t="shared" si="30"/>
        <v>88.619923999200068</v>
      </c>
      <c r="F49">
        <f t="shared" si="31"/>
        <v>99.179545209807969</v>
      </c>
      <c r="G49">
        <f t="shared" si="32"/>
        <v>105.65499610992634</v>
      </c>
      <c r="H49">
        <f t="shared" si="33"/>
        <v>97.818155106311451</v>
      </c>
      <c r="I49">
        <f t="shared" si="34"/>
        <v>8.5987474503461687</v>
      </c>
    </row>
    <row r="50" spans="3:9">
      <c r="C50">
        <f t="shared" si="29"/>
        <v>30</v>
      </c>
      <c r="E50">
        <f t="shared" si="30"/>
        <v>104.95028420727679</v>
      </c>
      <c r="F50">
        <f t="shared" si="31"/>
        <v>98.765170997351277</v>
      </c>
      <c r="G50">
        <f t="shared" si="32"/>
        <v>93.991650152365537</v>
      </c>
      <c r="H50">
        <f t="shared" si="33"/>
        <v>99.235701785664546</v>
      </c>
      <c r="I50">
        <f t="shared" si="34"/>
        <v>5.4944485168602872</v>
      </c>
    </row>
    <row r="51" spans="3:9">
      <c r="C51">
        <f t="shared" si="29"/>
        <v>60</v>
      </c>
      <c r="E51">
        <f t="shared" si="30"/>
        <v>99.875597525529727</v>
      </c>
      <c r="F51">
        <f t="shared" si="31"/>
        <v>89.69455254796668</v>
      </c>
      <c r="G51">
        <f t="shared" si="32"/>
        <v>105.73020856006774</v>
      </c>
      <c r="H51">
        <f t="shared" si="33"/>
        <v>98.43345287785472</v>
      </c>
      <c r="I51">
        <f t="shared" si="34"/>
        <v>8.1145179661654243</v>
      </c>
    </row>
    <row r="52" spans="3:9">
      <c r="C52">
        <f t="shared" si="29"/>
        <v>90</v>
      </c>
      <c r="E52">
        <f t="shared" si="30"/>
        <v>89.551729323429115</v>
      </c>
      <c r="F52">
        <f t="shared" si="31"/>
        <v>98.317506565539688</v>
      </c>
      <c r="G52">
        <f t="shared" si="32"/>
        <v>106.51376820591206</v>
      </c>
      <c r="H52">
        <f t="shared" si="33"/>
        <v>98.127668031626953</v>
      </c>
      <c r="I52">
        <f t="shared" si="34"/>
        <v>8.4826127911413245</v>
      </c>
    </row>
    <row r="53" spans="3:9">
      <c r="C53">
        <f t="shared" si="29"/>
        <v>120</v>
      </c>
      <c r="E53">
        <f t="shared" si="30"/>
        <v>105.76603467750674</v>
      </c>
      <c r="F53">
        <f t="shared" si="31"/>
        <v>90.964283280478384</v>
      </c>
      <c r="G53">
        <f t="shared" si="32"/>
        <v>98.576499285585697</v>
      </c>
      <c r="H53">
        <f t="shared" si="33"/>
        <v>98.435605747856926</v>
      </c>
      <c r="I53">
        <f t="shared" si="34"/>
        <v>7.4018814734220113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A28" zoomScale="70" zoomScaleNormal="70" zoomScalePageLayoutView="70" workbookViewId="0">
      <selection activeCell="E42" sqref="E42:G5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8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671.50847999999996</v>
      </c>
      <c r="F8">
        <v>728.69597999999996</v>
      </c>
      <c r="G8">
        <v>606.96416999999997</v>
      </c>
      <c r="H8">
        <f>AVERAGE(E8:G8)</f>
        <v>669.05620999999996</v>
      </c>
      <c r="I8">
        <f>STDEV(E8:G8)</f>
        <v>60.902944202917638</v>
      </c>
      <c r="J8">
        <f>I8/H8</f>
        <v>9.1028142766835157E-2</v>
      </c>
      <c r="K8">
        <f>J8*100</f>
        <v>9.1028142766835156</v>
      </c>
      <c r="O8">
        <v>1</v>
      </c>
      <c r="P8" s="14">
        <f t="shared" ref="P8:P18" si="0">E25</f>
        <v>27.171498600559772</v>
      </c>
      <c r="Q8" s="15">
        <f>P7+Q7</f>
        <v>0</v>
      </c>
      <c r="R8" s="16">
        <f>((900*P8)+(5*Q8))/900</f>
        <v>27.171498600559772</v>
      </c>
      <c r="S8" s="16"/>
      <c r="T8" s="14">
        <f t="shared" ref="T8:T18" si="1">F25</f>
        <v>29.458083966413433</v>
      </c>
      <c r="U8" s="15">
        <f>T7+U7</f>
        <v>0</v>
      </c>
      <c r="V8" s="16">
        <f>((900*T8)+(5*U8))/900</f>
        <v>29.458083966413433</v>
      </c>
      <c r="X8" s="14">
        <f t="shared" ref="X8:X18" si="2">G25</f>
        <v>24.590758496601357</v>
      </c>
      <c r="Y8" s="15">
        <f>X7+Y7</f>
        <v>0</v>
      </c>
      <c r="Z8" s="16">
        <f t="shared" ref="Z8:Z18" si="3">((900*X8)+(5*Y8))/900</f>
        <v>24.59075849660136</v>
      </c>
    </row>
    <row r="9" spans="3:26">
      <c r="C9">
        <v>2</v>
      </c>
      <c r="E9">
        <v>1160.0584699999999</v>
      </c>
      <c r="F9">
        <v>737.26293999999996</v>
      </c>
      <c r="G9">
        <v>987.44403</v>
      </c>
      <c r="H9">
        <f t="shared" ref="H9:H18" si="4">AVERAGE(E9:G9)</f>
        <v>961.58848</v>
      </c>
      <c r="I9">
        <f t="shared" ref="I9:I16" si="5">STDEV(E9:G9)</f>
        <v>212.58033104298943</v>
      </c>
      <c r="J9">
        <f t="shared" ref="J9:J16" si="6">I9/H9</f>
        <v>0.22107204429382246</v>
      </c>
      <c r="K9">
        <f t="shared" ref="K9:K16" si="7">J9*100</f>
        <v>22.107204429382247</v>
      </c>
      <c r="O9">
        <v>2</v>
      </c>
      <c r="P9" s="14">
        <f t="shared" si="0"/>
        <v>46.705684526189522</v>
      </c>
      <c r="Q9" s="15">
        <f t="shared" ref="Q9:Q18" si="8">P8+Q8</f>
        <v>27.171498600559772</v>
      </c>
      <c r="R9" s="16">
        <f t="shared" ref="R9:R18" si="9">((900*P9)+(5*Q9))/900</f>
        <v>46.856637296192631</v>
      </c>
      <c r="S9" s="16"/>
      <c r="T9" s="14">
        <f t="shared" si="1"/>
        <v>29.800625349860052</v>
      </c>
      <c r="U9" s="15">
        <f t="shared" ref="U9:U18" si="10">T8+U8</f>
        <v>29.458083966413433</v>
      </c>
      <c r="V9" s="16">
        <f t="shared" ref="V9:V18" si="11">((900*T9)+(5*U9))/900</f>
        <v>29.964281371895684</v>
      </c>
      <c r="X9" s="14">
        <f t="shared" si="2"/>
        <v>39.80386765293882</v>
      </c>
      <c r="Y9" s="15">
        <f t="shared" ref="Y9:Y18" si="12">X8+Y8</f>
        <v>24.590758496601357</v>
      </c>
      <c r="Z9" s="16">
        <f t="shared" si="3"/>
        <v>39.940482977919942</v>
      </c>
    </row>
    <row r="10" spans="3:26">
      <c r="C10">
        <v>3</v>
      </c>
      <c r="E10">
        <v>1082.5856900000001</v>
      </c>
      <c r="F10">
        <v>920.72722999999996</v>
      </c>
      <c r="G10">
        <v>877.26471000000004</v>
      </c>
      <c r="H10">
        <f t="shared" si="4"/>
        <v>960.19254333333345</v>
      </c>
      <c r="I10">
        <f t="shared" si="5"/>
        <v>108.20032081474503</v>
      </c>
      <c r="J10">
        <f t="shared" si="6"/>
        <v>0.11268606652487093</v>
      </c>
      <c r="K10">
        <f t="shared" si="7"/>
        <v>11.268606652487092</v>
      </c>
      <c r="O10">
        <v>3</v>
      </c>
      <c r="P10" s="14">
        <f t="shared" si="0"/>
        <v>43.608012395041982</v>
      </c>
      <c r="Q10" s="15">
        <f t="shared" si="8"/>
        <v>73.877183126749287</v>
      </c>
      <c r="R10" s="16">
        <f t="shared" si="9"/>
        <v>44.018441190190593</v>
      </c>
      <c r="S10" s="16"/>
      <c r="T10" s="14">
        <f t="shared" si="1"/>
        <v>37.136262694922024</v>
      </c>
      <c r="U10" s="15">
        <f t="shared" si="10"/>
        <v>59.258709316273482</v>
      </c>
      <c r="V10" s="16">
        <f t="shared" si="11"/>
        <v>37.465477746679099</v>
      </c>
      <c r="X10" s="14">
        <f t="shared" si="2"/>
        <v>35.398457017193124</v>
      </c>
      <c r="Y10" s="15">
        <f t="shared" si="12"/>
        <v>64.394626149540173</v>
      </c>
      <c r="Z10" s="16">
        <f t="shared" si="3"/>
        <v>35.756204940246128</v>
      </c>
    </row>
    <row r="11" spans="3:26">
      <c r="C11">
        <v>4</v>
      </c>
      <c r="E11">
        <v>948.01782000000003</v>
      </c>
      <c r="F11">
        <v>1015.37274</v>
      </c>
      <c r="G11">
        <v>1098.5885000000001</v>
      </c>
      <c r="H11">
        <f t="shared" si="4"/>
        <v>1020.6596866666667</v>
      </c>
      <c r="I11">
        <f t="shared" si="5"/>
        <v>75.424440817998359</v>
      </c>
      <c r="J11">
        <f t="shared" si="6"/>
        <v>7.3897736731744684E-2</v>
      </c>
      <c r="K11">
        <f t="shared" si="7"/>
        <v>7.3897736731744681</v>
      </c>
      <c r="O11">
        <v>4</v>
      </c>
      <c r="P11" s="14">
        <f t="shared" si="0"/>
        <v>38.227449820071968</v>
      </c>
      <c r="Q11" s="15">
        <f t="shared" si="8"/>
        <v>117.48519552179127</v>
      </c>
      <c r="R11" s="16">
        <f t="shared" si="9"/>
        <v>38.880145350748577</v>
      </c>
      <c r="S11" s="16"/>
      <c r="T11" s="14">
        <f t="shared" si="1"/>
        <v>40.920569372251101</v>
      </c>
      <c r="U11" s="15">
        <f t="shared" si="10"/>
        <v>96.394972011195506</v>
      </c>
      <c r="V11" s="16">
        <f t="shared" si="11"/>
        <v>41.456096994535521</v>
      </c>
      <c r="X11" s="14">
        <f t="shared" si="2"/>
        <v>44.247868852459014</v>
      </c>
      <c r="Y11" s="15">
        <f t="shared" si="12"/>
        <v>99.793083166733297</v>
      </c>
      <c r="Z11" s="16">
        <f t="shared" si="3"/>
        <v>44.802274870051974</v>
      </c>
    </row>
    <row r="12" spans="3:26">
      <c r="C12">
        <v>5</v>
      </c>
      <c r="E12">
        <v>1018.61688</v>
      </c>
      <c r="F12">
        <v>1216.5997299999999</v>
      </c>
      <c r="G12">
        <v>1108.0228300000001</v>
      </c>
      <c r="H12">
        <f t="shared" si="4"/>
        <v>1114.4131466666668</v>
      </c>
      <c r="I12">
        <f t="shared" si="5"/>
        <v>99.146000090048105</v>
      </c>
      <c r="J12">
        <f t="shared" si="6"/>
        <v>8.8967005088377488E-2</v>
      </c>
      <c r="K12">
        <f t="shared" si="7"/>
        <v>8.896700508837748</v>
      </c>
      <c r="O12">
        <v>5</v>
      </c>
      <c r="P12" s="14">
        <f t="shared" si="0"/>
        <v>41.05028308676529</v>
      </c>
      <c r="Q12" s="15">
        <f t="shared" si="8"/>
        <v>155.71264534186324</v>
      </c>
      <c r="R12" s="16">
        <f t="shared" si="9"/>
        <v>41.915353338664531</v>
      </c>
      <c r="T12" s="14">
        <f t="shared" si="1"/>
        <v>48.966430627748892</v>
      </c>
      <c r="U12" s="15">
        <f t="shared" si="10"/>
        <v>137.3155413834466</v>
      </c>
      <c r="V12" s="16">
        <f t="shared" si="11"/>
        <v>49.729294746545818</v>
      </c>
      <c r="X12" s="14">
        <f t="shared" si="2"/>
        <v>44.625091163534591</v>
      </c>
      <c r="Y12" s="15">
        <f t="shared" si="12"/>
        <v>144.0409520191923</v>
      </c>
      <c r="Z12" s="16">
        <f t="shared" si="3"/>
        <v>45.425318674752326</v>
      </c>
    </row>
    <row r="13" spans="3:26">
      <c r="C13">
        <v>10</v>
      </c>
      <c r="E13">
        <v>1351.4722899999999</v>
      </c>
      <c r="F13">
        <v>1583.1144999999999</v>
      </c>
      <c r="G13" s="1">
        <v>1538.07251</v>
      </c>
      <c r="H13">
        <f t="shared" si="4"/>
        <v>1490.8864333333331</v>
      </c>
      <c r="I13">
        <f t="shared" si="5"/>
        <v>122.81865793443369</v>
      </c>
      <c r="J13">
        <f t="shared" si="6"/>
        <v>8.2379620062565717E-2</v>
      </c>
      <c r="K13">
        <f t="shared" si="7"/>
        <v>8.2379620062565717</v>
      </c>
      <c r="O13">
        <v>10</v>
      </c>
      <c r="P13" s="14">
        <f t="shared" si="0"/>
        <v>54.359175929628144</v>
      </c>
      <c r="Q13" s="15">
        <f t="shared" si="8"/>
        <v>196.76292842862853</v>
      </c>
      <c r="R13" s="16">
        <f t="shared" si="9"/>
        <v>55.45230330978719</v>
      </c>
      <c r="T13" s="14">
        <f t="shared" si="1"/>
        <v>63.621159536185516</v>
      </c>
      <c r="U13" s="15">
        <f t="shared" si="10"/>
        <v>186.28197201119548</v>
      </c>
      <c r="V13" s="16">
        <f t="shared" si="11"/>
        <v>64.656059380692156</v>
      </c>
      <c r="X13" s="14">
        <f t="shared" si="2"/>
        <v>61.820200319872043</v>
      </c>
      <c r="Y13" s="15">
        <f t="shared" si="12"/>
        <v>188.6660431827269</v>
      </c>
      <c r="Z13" s="16">
        <f t="shared" si="3"/>
        <v>62.868345004220529</v>
      </c>
    </row>
    <row r="14" spans="3:26">
      <c r="C14">
        <v>15</v>
      </c>
      <c r="E14">
        <v>1395.07727</v>
      </c>
      <c r="F14">
        <v>1629.86877</v>
      </c>
      <c r="G14">
        <v>1773.52063</v>
      </c>
      <c r="H14">
        <f t="shared" si="4"/>
        <v>1599.4888899999999</v>
      </c>
      <c r="I14">
        <f t="shared" si="5"/>
        <v>191.04200327057188</v>
      </c>
      <c r="J14">
        <f t="shared" si="6"/>
        <v>0.11943940621592683</v>
      </c>
      <c r="K14">
        <f t="shared" si="7"/>
        <v>11.943940621592683</v>
      </c>
      <c r="O14">
        <v>15</v>
      </c>
      <c r="P14" s="14">
        <f t="shared" si="0"/>
        <v>56.102677728908432</v>
      </c>
      <c r="Q14" s="15">
        <f t="shared" si="8"/>
        <v>251.12210435825668</v>
      </c>
      <c r="R14" s="16">
        <f t="shared" si="9"/>
        <v>57.497800530898751</v>
      </c>
      <c r="T14" s="14">
        <f t="shared" si="1"/>
        <v>65.490582566973202</v>
      </c>
      <c r="U14" s="15">
        <f t="shared" si="10"/>
        <v>249.90313154738101</v>
      </c>
      <c r="V14" s="16">
        <f t="shared" si="11"/>
        <v>66.878933297791988</v>
      </c>
      <c r="X14" s="14">
        <f t="shared" si="2"/>
        <v>71.234359456217504</v>
      </c>
      <c r="Y14" s="15">
        <f t="shared" si="12"/>
        <v>250.48624350259894</v>
      </c>
      <c r="Z14" s="16">
        <f t="shared" si="3"/>
        <v>72.625949697898619</v>
      </c>
    </row>
    <row r="15" spans="3:26">
      <c r="C15">
        <v>30</v>
      </c>
      <c r="E15">
        <v>1693.1875</v>
      </c>
      <c r="F15">
        <v>2121.62646</v>
      </c>
      <c r="G15">
        <v>2091.80762</v>
      </c>
      <c r="H15">
        <f t="shared" si="4"/>
        <v>1968.8738599999999</v>
      </c>
      <c r="I15">
        <f t="shared" si="5"/>
        <v>239.21646603499852</v>
      </c>
      <c r="J15">
        <f t="shared" si="6"/>
        <v>0.12149913252187651</v>
      </c>
      <c r="K15">
        <f t="shared" si="7"/>
        <v>12.149913252187652</v>
      </c>
      <c r="O15">
        <v>30</v>
      </c>
      <c r="P15" s="14">
        <f t="shared" si="0"/>
        <v>68.022319072371047</v>
      </c>
      <c r="Q15" s="15">
        <f t="shared" si="8"/>
        <v>307.22478208716512</v>
      </c>
      <c r="R15" s="16">
        <f t="shared" si="9"/>
        <v>69.729123417299732</v>
      </c>
      <c r="T15" s="14">
        <f t="shared" si="1"/>
        <v>85.153025189924008</v>
      </c>
      <c r="U15" s="15">
        <f t="shared" si="10"/>
        <v>315.39371411435422</v>
      </c>
      <c r="V15" s="16">
        <f t="shared" si="11"/>
        <v>86.905212490559308</v>
      </c>
      <c r="X15" s="14">
        <f t="shared" si="2"/>
        <v>83.960748500599749</v>
      </c>
      <c r="Y15" s="15">
        <f t="shared" si="12"/>
        <v>321.72060295881647</v>
      </c>
      <c r="Z15" s="16">
        <f t="shared" si="3"/>
        <v>85.748085183704276</v>
      </c>
    </row>
    <row r="16" spans="3:26">
      <c r="C16">
        <v>60</v>
      </c>
      <c r="E16">
        <v>1782.4070999999999</v>
      </c>
      <c r="F16">
        <v>1944.41003</v>
      </c>
      <c r="G16">
        <v>2157.1374500000002</v>
      </c>
      <c r="H16">
        <f t="shared" si="4"/>
        <v>1961.3181933333333</v>
      </c>
      <c r="I16">
        <f t="shared" si="5"/>
        <v>187.93648739204605</v>
      </c>
      <c r="J16">
        <f t="shared" si="6"/>
        <v>9.5821518421057933E-2</v>
      </c>
      <c r="K16">
        <f t="shared" si="7"/>
        <v>9.5821518421057927</v>
      </c>
      <c r="O16">
        <v>60</v>
      </c>
      <c r="P16" s="14">
        <f t="shared" si="0"/>
        <v>71.589676129548167</v>
      </c>
      <c r="Q16" s="15">
        <f t="shared" si="8"/>
        <v>375.24710115953616</v>
      </c>
      <c r="R16" s="16">
        <f t="shared" si="9"/>
        <v>73.67438224710115</v>
      </c>
      <c r="T16" s="14">
        <f t="shared" si="1"/>
        <v>78.067202319072365</v>
      </c>
      <c r="U16" s="15">
        <f t="shared" si="10"/>
        <v>400.54673930427822</v>
      </c>
      <c r="V16" s="16">
        <f t="shared" si="11"/>
        <v>80.292461981873913</v>
      </c>
      <c r="X16" s="14">
        <f t="shared" si="2"/>
        <v>86.572896841263486</v>
      </c>
      <c r="Y16" s="15">
        <f t="shared" si="12"/>
        <v>405.68135145941619</v>
      </c>
      <c r="Z16" s="16">
        <f t="shared" si="3"/>
        <v>88.826682127149141</v>
      </c>
    </row>
    <row r="17" spans="2:26">
      <c r="C17">
        <v>90</v>
      </c>
      <c r="E17">
        <v>2201.80591</v>
      </c>
      <c r="F17">
        <v>1808.6805400000001</v>
      </c>
      <c r="G17">
        <v>2060.4641099999999</v>
      </c>
      <c r="H17">
        <f t="shared" si="4"/>
        <v>2023.6501866666667</v>
      </c>
      <c r="I17">
        <f>STDEV(E17:G17)</f>
        <v>199.13145870957612</v>
      </c>
      <c r="J17">
        <f>I17/H17</f>
        <v>9.8402115158837386E-2</v>
      </c>
      <c r="K17">
        <f>J17*100</f>
        <v>9.8402115158837393</v>
      </c>
      <c r="O17">
        <v>90</v>
      </c>
      <c r="P17" s="14">
        <f t="shared" si="0"/>
        <v>88.358920831667319</v>
      </c>
      <c r="Q17" s="15">
        <f t="shared" si="8"/>
        <v>446.83677728908435</v>
      </c>
      <c r="R17" s="16">
        <f t="shared" si="9"/>
        <v>90.841347372162218</v>
      </c>
      <c r="T17" s="14">
        <f t="shared" si="1"/>
        <v>72.640193522590963</v>
      </c>
      <c r="U17" s="15">
        <f t="shared" si="10"/>
        <v>478.61394162335057</v>
      </c>
      <c r="V17" s="16">
        <f t="shared" si="11"/>
        <v>75.299159864942908</v>
      </c>
      <c r="X17" s="14">
        <f t="shared" si="2"/>
        <v>82.707509396241491</v>
      </c>
      <c r="Y17" s="15">
        <f t="shared" si="12"/>
        <v>492.25424830067971</v>
      </c>
      <c r="Z17" s="16">
        <f t="shared" si="3"/>
        <v>85.442255220134172</v>
      </c>
    </row>
    <row r="18" spans="2:26">
      <c r="C18">
        <v>120</v>
      </c>
      <c r="E18">
        <v>1818.6154799999999</v>
      </c>
      <c r="F18">
        <v>2232.3977100000002</v>
      </c>
      <c r="G18">
        <v>1936.8572999999999</v>
      </c>
      <c r="H18">
        <f t="shared" si="4"/>
        <v>1995.9568300000001</v>
      </c>
      <c r="I18">
        <f t="shared" ref="I18" si="13">STDEV(E18:G18)</f>
        <v>213.12789423397624</v>
      </c>
      <c r="J18">
        <f t="shared" ref="J18" si="14">I18/H18</f>
        <v>0.10677981158238589</v>
      </c>
      <c r="K18">
        <f t="shared" ref="K18" si="15">J18*100</f>
        <v>10.677981158238589</v>
      </c>
      <c r="O18">
        <v>120</v>
      </c>
      <c r="P18" s="14">
        <f t="shared" si="0"/>
        <v>73.03743222710915</v>
      </c>
      <c r="Q18" s="15">
        <f t="shared" si="8"/>
        <v>535.19569812075167</v>
      </c>
      <c r="R18" s="16">
        <f t="shared" si="9"/>
        <v>76.010741661113329</v>
      </c>
      <c r="T18" s="14">
        <f t="shared" si="1"/>
        <v>89.582103558576563</v>
      </c>
      <c r="U18" s="15">
        <f t="shared" si="10"/>
        <v>551.25413514594152</v>
      </c>
      <c r="V18" s="16">
        <f t="shared" si="11"/>
        <v>92.644626531609575</v>
      </c>
      <c r="X18" s="14">
        <f t="shared" si="2"/>
        <v>77.765213914434213</v>
      </c>
      <c r="Y18" s="15">
        <f t="shared" si="12"/>
        <v>574.96175769692115</v>
      </c>
      <c r="Z18" s="16">
        <f t="shared" si="3"/>
        <v>80.959445901639327</v>
      </c>
    </row>
    <row r="19" spans="2:26">
      <c r="Q19" s="17"/>
    </row>
    <row r="21" spans="2:26" ht="16.5">
      <c r="B21" t="s">
        <v>38</v>
      </c>
      <c r="O21" t="s">
        <v>49</v>
      </c>
      <c r="T21" s="11"/>
    </row>
    <row r="22" spans="2:26" ht="16.5">
      <c r="J22" s="5"/>
      <c r="K22" s="5"/>
      <c r="O22" t="s">
        <v>50</v>
      </c>
      <c r="T22" s="11"/>
    </row>
    <row r="23" spans="2:26" ht="16.5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 ht="16.5">
      <c r="C25">
        <f t="shared" ref="C25:C35" si="16">C8</f>
        <v>1</v>
      </c>
      <c r="E25">
        <f>((E8+8.0507)/25.01)</f>
        <v>27.171498600559772</v>
      </c>
      <c r="F25">
        <f t="shared" ref="F25:G25" si="17">((F8+8.0507)/25.01)</f>
        <v>29.458083966413433</v>
      </c>
      <c r="G25">
        <f t="shared" si="17"/>
        <v>24.590758496601357</v>
      </c>
      <c r="H25">
        <f>AVERAGE(E25:G25)</f>
        <v>27.073447021191523</v>
      </c>
      <c r="I25">
        <f>STDEV(E25:G25)</f>
        <v>2.4351437106324534</v>
      </c>
      <c r="O25" t="s">
        <v>53</v>
      </c>
      <c r="T25" s="11"/>
    </row>
    <row r="26" spans="2:26">
      <c r="C26">
        <f t="shared" si="16"/>
        <v>2</v>
      </c>
      <c r="E26">
        <f t="shared" ref="E26:G26" si="18">((E9+8.0507)/25.01)</f>
        <v>46.705684526189522</v>
      </c>
      <c r="F26">
        <f t="shared" si="18"/>
        <v>29.800625349860052</v>
      </c>
      <c r="G26">
        <f t="shared" si="18"/>
        <v>39.80386765293882</v>
      </c>
      <c r="H26">
        <f t="shared" ref="H26:H35" si="19">AVERAGE(E26:G26)</f>
        <v>38.770059176329461</v>
      </c>
      <c r="I26">
        <f t="shared" ref="I26:I35" si="20">STDEV(E26:G26)</f>
        <v>8.4998133163930305</v>
      </c>
    </row>
    <row r="27" spans="2:26">
      <c r="C27">
        <f t="shared" si="16"/>
        <v>3</v>
      </c>
      <c r="E27">
        <f t="shared" ref="E27:G27" si="21">((E10+8.0507)/25.01)</f>
        <v>43.608012395041982</v>
      </c>
      <c r="F27">
        <f t="shared" si="21"/>
        <v>37.136262694922024</v>
      </c>
      <c r="G27">
        <f t="shared" si="21"/>
        <v>35.398457017193124</v>
      </c>
      <c r="H27">
        <f t="shared" si="19"/>
        <v>38.714244035719041</v>
      </c>
      <c r="I27">
        <f t="shared" si="20"/>
        <v>4.3262823196619342</v>
      </c>
    </row>
    <row r="28" spans="2:26">
      <c r="C28">
        <f t="shared" si="16"/>
        <v>4</v>
      </c>
      <c r="E28">
        <f t="shared" ref="E28:G28" si="22">((E11+8.0507)/25.01)</f>
        <v>38.227449820071968</v>
      </c>
      <c r="F28">
        <f t="shared" si="22"/>
        <v>40.920569372251101</v>
      </c>
      <c r="G28">
        <f t="shared" si="22"/>
        <v>44.247868852459014</v>
      </c>
      <c r="H28">
        <f t="shared" si="19"/>
        <v>41.131962681594025</v>
      </c>
      <c r="I28">
        <f t="shared" si="20"/>
        <v>3.0157713241902577</v>
      </c>
    </row>
    <row r="29" spans="2:26">
      <c r="C29">
        <f t="shared" si="16"/>
        <v>5</v>
      </c>
      <c r="E29">
        <f t="shared" ref="E29:G29" si="23">((E12+8.0507)/25.01)</f>
        <v>41.05028308676529</v>
      </c>
      <c r="F29">
        <f t="shared" si="23"/>
        <v>48.966430627748892</v>
      </c>
      <c r="G29">
        <f t="shared" si="23"/>
        <v>44.625091163534591</v>
      </c>
      <c r="H29">
        <f t="shared" si="19"/>
        <v>44.880601626016265</v>
      </c>
      <c r="I29">
        <f t="shared" si="20"/>
        <v>3.9642543018811716</v>
      </c>
    </row>
    <row r="30" spans="2:26">
      <c r="C30">
        <f t="shared" si="16"/>
        <v>10</v>
      </c>
      <c r="E30">
        <f t="shared" ref="E30:G30" si="24">((E13+8.0507)/25.01)</f>
        <v>54.359175929628144</v>
      </c>
      <c r="F30">
        <f t="shared" si="24"/>
        <v>63.621159536185516</v>
      </c>
      <c r="G30">
        <f t="shared" si="24"/>
        <v>61.820200319872043</v>
      </c>
      <c r="H30">
        <f t="shared" si="19"/>
        <v>59.933511928561899</v>
      </c>
      <c r="I30">
        <f t="shared" si="20"/>
        <v>4.9107820045755153</v>
      </c>
    </row>
    <row r="31" spans="2:26">
      <c r="C31">
        <f t="shared" si="16"/>
        <v>15</v>
      </c>
      <c r="E31">
        <f t="shared" ref="E31:G31" si="25">((E14+8.0507)/25.01)</f>
        <v>56.102677728908432</v>
      </c>
      <c r="F31">
        <f t="shared" si="25"/>
        <v>65.490582566973202</v>
      </c>
      <c r="G31">
        <f t="shared" si="25"/>
        <v>71.234359456217504</v>
      </c>
      <c r="H31">
        <f t="shared" si="19"/>
        <v>64.275873250699718</v>
      </c>
      <c r="I31">
        <f t="shared" si="20"/>
        <v>7.6386246809504934</v>
      </c>
    </row>
    <row r="32" spans="2:26">
      <c r="C32">
        <f t="shared" si="16"/>
        <v>30</v>
      </c>
      <c r="E32">
        <f t="shared" ref="E32:G32" si="26">((E15+8.0507)/25.01)</f>
        <v>68.022319072371047</v>
      </c>
      <c r="F32">
        <f t="shared" si="26"/>
        <v>85.153025189924008</v>
      </c>
      <c r="G32">
        <f t="shared" si="26"/>
        <v>83.960748500599749</v>
      </c>
      <c r="H32">
        <f t="shared" si="19"/>
        <v>79.045364254298264</v>
      </c>
      <c r="I32">
        <f t="shared" si="20"/>
        <v>9.5648327083166063</v>
      </c>
    </row>
    <row r="33" spans="3:9">
      <c r="C33">
        <f t="shared" si="16"/>
        <v>60</v>
      </c>
      <c r="E33">
        <f t="shared" ref="E33:G33" si="27">((E16+8.0507)/25.01)</f>
        <v>71.589676129548167</v>
      </c>
      <c r="F33">
        <f t="shared" si="27"/>
        <v>78.067202319072365</v>
      </c>
      <c r="G33">
        <f t="shared" si="27"/>
        <v>86.572896841263486</v>
      </c>
      <c r="H33">
        <f t="shared" si="19"/>
        <v>78.743258429961344</v>
      </c>
      <c r="I33">
        <f t="shared" si="20"/>
        <v>7.5144537141961605</v>
      </c>
    </row>
    <row r="34" spans="3:9">
      <c r="C34">
        <f t="shared" si="16"/>
        <v>90</v>
      </c>
      <c r="E34">
        <f t="shared" ref="E34:G34" si="28">((E17+8.0507)/25.01)</f>
        <v>88.358920831667319</v>
      </c>
      <c r="F34">
        <f t="shared" si="28"/>
        <v>72.640193522590963</v>
      </c>
      <c r="G34">
        <f t="shared" si="28"/>
        <v>82.707509396241491</v>
      </c>
      <c r="H34">
        <f t="shared" si="19"/>
        <v>81.235541250166591</v>
      </c>
      <c r="I34">
        <f t="shared" si="20"/>
        <v>7.9620735189754495</v>
      </c>
    </row>
    <row r="35" spans="3:9">
      <c r="C35">
        <f t="shared" si="16"/>
        <v>120</v>
      </c>
      <c r="E35">
        <f t="shared" ref="E35:G35" si="29">((E18+8.0507)/25.01)</f>
        <v>73.03743222710915</v>
      </c>
      <c r="F35">
        <f t="shared" si="29"/>
        <v>89.582103558576563</v>
      </c>
      <c r="G35">
        <f t="shared" si="29"/>
        <v>77.765213914434213</v>
      </c>
      <c r="H35">
        <f t="shared" si="19"/>
        <v>80.128249900039975</v>
      </c>
      <c r="I35">
        <f t="shared" si="20"/>
        <v>8.5217070865244349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30">C25</f>
        <v>1</v>
      </c>
      <c r="E43">
        <f>(R8/83.3333333)*100</f>
        <v>32.605798333714041</v>
      </c>
      <c r="F43">
        <f>(V8/83.3333333)*100</f>
        <v>35.349700773835998</v>
      </c>
      <c r="G43">
        <f>(Z8/83.3333333)*100</f>
        <v>29.508910207725194</v>
      </c>
      <c r="H43">
        <f>AVERAGE(E43:G43)</f>
        <v>32.48813643842508</v>
      </c>
      <c r="I43">
        <f>STDEV(E43:G43)</f>
        <v>2.9221724539278111</v>
      </c>
    </row>
    <row r="44" spans="3:9">
      <c r="C44">
        <f t="shared" si="30"/>
        <v>2</v>
      </c>
      <c r="E44">
        <f t="shared" ref="E44:E52" si="31">(R9/83.3333333)*100</f>
        <v>56.227964777922338</v>
      </c>
      <c r="F44">
        <f t="shared" ref="F44:F53" si="32">(V9/83.3333333)*100</f>
        <v>35.957137660657672</v>
      </c>
      <c r="G44">
        <f t="shared" ref="G44:G53" si="33">(Z9/83.3333333)*100</f>
        <v>47.928579592675355</v>
      </c>
      <c r="H44">
        <f t="shared" ref="H44:H53" si="34">AVERAGE(E44:G44)</f>
        <v>46.704560677085119</v>
      </c>
      <c r="I44">
        <f t="shared" ref="I44:I53" si="35">STDEV(E44:G44)</f>
        <v>10.19069549804135</v>
      </c>
    </row>
    <row r="45" spans="3:9">
      <c r="C45">
        <f t="shared" si="30"/>
        <v>3</v>
      </c>
      <c r="E45">
        <f t="shared" si="31"/>
        <v>52.822129449357561</v>
      </c>
      <c r="F45">
        <f t="shared" si="32"/>
        <v>44.958573313998343</v>
      </c>
      <c r="G45">
        <f t="shared" si="33"/>
        <v>42.907445945458328</v>
      </c>
      <c r="H45">
        <f t="shared" si="34"/>
        <v>46.896049569604742</v>
      </c>
      <c r="I45">
        <f t="shared" si="35"/>
        <v>5.233602767348879</v>
      </c>
    </row>
    <row r="46" spans="3:9">
      <c r="C46">
        <f t="shared" si="30"/>
        <v>4</v>
      </c>
      <c r="E46">
        <f t="shared" si="31"/>
        <v>46.656174439560758</v>
      </c>
      <c r="F46">
        <f t="shared" si="32"/>
        <v>49.747316413341544</v>
      </c>
      <c r="G46">
        <f t="shared" si="33"/>
        <v>53.762729865567458</v>
      </c>
      <c r="H46">
        <f t="shared" si="34"/>
        <v>50.055406906156584</v>
      </c>
      <c r="I46">
        <f t="shared" si="35"/>
        <v>3.563281117109423</v>
      </c>
    </row>
    <row r="47" spans="3:9">
      <c r="C47">
        <f t="shared" si="30"/>
        <v>5</v>
      </c>
      <c r="E47">
        <f t="shared" si="31"/>
        <v>50.298424026516798</v>
      </c>
      <c r="F47">
        <f t="shared" si="32"/>
        <v>59.675153719725039</v>
      </c>
      <c r="G47">
        <f t="shared" si="33"/>
        <v>54.51038243150694</v>
      </c>
      <c r="H47">
        <f t="shared" si="34"/>
        <v>54.827986725916254</v>
      </c>
      <c r="I47">
        <f t="shared" si="35"/>
        <v>4.6964262264772891</v>
      </c>
    </row>
    <row r="48" spans="3:9">
      <c r="C48">
        <f t="shared" si="30"/>
        <v>10</v>
      </c>
      <c r="E48">
        <f t="shared" si="31"/>
        <v>66.542763998361735</v>
      </c>
      <c r="F48">
        <f t="shared" si="32"/>
        <v>77.587271287865491</v>
      </c>
      <c r="G48">
        <f t="shared" si="33"/>
        <v>75.442014035241428</v>
      </c>
      <c r="H48">
        <f t="shared" si="34"/>
        <v>73.190683107156204</v>
      </c>
      <c r="I48">
        <f t="shared" si="35"/>
        <v>5.8563344788178</v>
      </c>
    </row>
    <row r="49" spans="3:9">
      <c r="C49">
        <f t="shared" si="30"/>
        <v>15</v>
      </c>
      <c r="E49">
        <f t="shared" si="31"/>
        <v>68.997360664677444</v>
      </c>
      <c r="F49">
        <f t="shared" si="32"/>
        <v>80.254719989452269</v>
      </c>
      <c r="G49">
        <f t="shared" si="33"/>
        <v>87.1511396723388</v>
      </c>
      <c r="H49">
        <f t="shared" si="34"/>
        <v>78.801073442156166</v>
      </c>
      <c r="I49">
        <f t="shared" si="35"/>
        <v>9.1637732009309865</v>
      </c>
    </row>
    <row r="50" spans="3:9">
      <c r="C50">
        <f t="shared" si="30"/>
        <v>30</v>
      </c>
      <c r="E50">
        <f t="shared" si="31"/>
        <v>83.674948134229652</v>
      </c>
      <c r="F50">
        <f t="shared" si="32"/>
        <v>104.28625503038566</v>
      </c>
      <c r="G50">
        <f t="shared" si="33"/>
        <v>102.89770226160419</v>
      </c>
      <c r="H50">
        <f t="shared" si="34"/>
        <v>96.952968475406507</v>
      </c>
      <c r="I50">
        <f t="shared" si="35"/>
        <v>11.520042874636029</v>
      </c>
    </row>
    <row r="51" spans="3:9">
      <c r="C51">
        <f t="shared" si="30"/>
        <v>60</v>
      </c>
      <c r="E51">
        <f t="shared" si="31"/>
        <v>88.409258731885075</v>
      </c>
      <c r="F51">
        <f t="shared" si="32"/>
        <v>96.350954416789065</v>
      </c>
      <c r="G51">
        <f t="shared" si="33"/>
        <v>106.59201859521576</v>
      </c>
      <c r="H51">
        <f t="shared" si="34"/>
        <v>97.117410581296625</v>
      </c>
      <c r="I51">
        <f t="shared" si="35"/>
        <v>9.1155789915381185</v>
      </c>
    </row>
    <row r="52" spans="3:9">
      <c r="C52">
        <f t="shared" si="30"/>
        <v>90</v>
      </c>
      <c r="E52">
        <f t="shared" si="31"/>
        <v>109.0096168901985</v>
      </c>
      <c r="F52">
        <f t="shared" si="32"/>
        <v>90.358991874075073</v>
      </c>
      <c r="G52">
        <f t="shared" si="33"/>
        <v>102.53070630517327</v>
      </c>
      <c r="H52">
        <f t="shared" si="34"/>
        <v>100.63310502314896</v>
      </c>
      <c r="I52">
        <f t="shared" si="35"/>
        <v>9.469008466685807</v>
      </c>
    </row>
    <row r="53" spans="3:9">
      <c r="C53">
        <f t="shared" si="30"/>
        <v>120</v>
      </c>
      <c r="E53">
        <f>(R18/83.3333333)*100</f>
        <v>91.212890029821153</v>
      </c>
      <c r="F53">
        <f t="shared" si="32"/>
        <v>111.1735518824009</v>
      </c>
      <c r="G53">
        <f t="shared" si="33"/>
        <v>97.151335120827724</v>
      </c>
      <c r="H53">
        <f t="shared" si="34"/>
        <v>99.845925677683269</v>
      </c>
      <c r="I53">
        <f t="shared" si="35"/>
        <v>10.249517993548737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19"/>
  <sheetViews>
    <sheetView topLeftCell="A40" zoomScale="75" zoomScaleNormal="75" zoomScalePageLayoutView="75" workbookViewId="0">
      <selection activeCell="F93" sqref="F93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7</v>
      </c>
      <c r="O3" s="11">
        <v>900</v>
      </c>
      <c r="P3" s="11">
        <v>5</v>
      </c>
      <c r="Q3" s="19"/>
      <c r="R3" s="19"/>
    </row>
    <row r="4" spans="3:26">
      <c r="O4" s="12" t="s">
        <v>42</v>
      </c>
      <c r="P4" s="12" t="s">
        <v>42</v>
      </c>
      <c r="Q4" s="19"/>
      <c r="R4" s="13"/>
    </row>
    <row r="5" spans="3:26">
      <c r="C5" t="s">
        <v>9</v>
      </c>
      <c r="D5" t="s">
        <v>1</v>
      </c>
      <c r="E5" t="s">
        <v>0</v>
      </c>
      <c r="O5" s="19"/>
      <c r="P5" s="10" t="s">
        <v>43</v>
      </c>
      <c r="Q5" s="19"/>
      <c r="R5" s="19"/>
      <c r="S5" s="19"/>
      <c r="T5" s="1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1134.91516</v>
      </c>
      <c r="F8">
        <v>1053.30762</v>
      </c>
      <c r="G8">
        <v>1352.2670900000001</v>
      </c>
      <c r="H8">
        <f>AVERAGE(E8:G8)</f>
        <v>1180.1632900000002</v>
      </c>
      <c r="I8">
        <f>STDEV(E8:G8)</f>
        <v>154.53069639085524</v>
      </c>
      <c r="J8">
        <f>I8/H8</f>
        <v>0.13094009761213232</v>
      </c>
      <c r="K8">
        <f>J8*100</f>
        <v>13.094009761213233</v>
      </c>
      <c r="O8">
        <v>1</v>
      </c>
      <c r="P8" s="14">
        <f t="shared" ref="P8:P18" si="0">E25</f>
        <v>33.270194759206802</v>
      </c>
      <c r="Q8" s="15">
        <f>P7+Q7</f>
        <v>0</v>
      </c>
      <c r="R8" s="16">
        <f>((900*P8)+(5*Q8))/900</f>
        <v>33.270194759206802</v>
      </c>
      <c r="S8" s="16"/>
      <c r="T8" s="14">
        <f t="shared" ref="T8:T18" si="1">F25</f>
        <v>30.862040250236074</v>
      </c>
      <c r="U8" s="15">
        <f>T7+U7</f>
        <v>0</v>
      </c>
      <c r="V8" s="16">
        <f>((900*T8)+(5*U8))/900</f>
        <v>30.862040250236074</v>
      </c>
      <c r="X8" s="14">
        <f t="shared" ref="X8:X18" si="2">G25</f>
        <v>39.684026499055719</v>
      </c>
      <c r="Y8" s="15">
        <f>X7+Y7</f>
        <v>0</v>
      </c>
      <c r="Z8" s="16">
        <f t="shared" ref="Z8:Z18" si="3">((900*X8)+(5*Y8))/900</f>
        <v>39.684026499055719</v>
      </c>
    </row>
    <row r="9" spans="3:26">
      <c r="C9">
        <v>2</v>
      </c>
      <c r="E9">
        <v>1863.922</v>
      </c>
      <c r="F9" s="3">
        <v>1533.7428</v>
      </c>
      <c r="G9" s="3">
        <v>1771.7385300000001</v>
      </c>
      <c r="H9">
        <f t="shared" ref="H9:H18" si="4">AVERAGE(E9:G9)</f>
        <v>1723.1344433333334</v>
      </c>
      <c r="I9">
        <f t="shared" ref="I9:I16" si="5">STDEV(E9:G9)</f>
        <v>170.37119462716004</v>
      </c>
      <c r="J9">
        <f t="shared" ref="J9:J16" si="6">I9/H9</f>
        <v>9.8872839137022828E-2</v>
      </c>
      <c r="K9">
        <f t="shared" ref="K9:K16" si="7">J9*100</f>
        <v>9.8872839137022837</v>
      </c>
      <c r="O9">
        <v>2</v>
      </c>
      <c r="P9" s="14">
        <f t="shared" si="0"/>
        <v>54.782436260623236</v>
      </c>
      <c r="Q9" s="15">
        <f t="shared" ref="Q9:Q18" si="8">P8+Q8</f>
        <v>33.270194759206802</v>
      </c>
      <c r="R9" s="16">
        <f t="shared" ref="R9:R18" si="9">((900*P9)+(5*Q9))/900</f>
        <v>54.967270675952157</v>
      </c>
      <c r="S9" s="16"/>
      <c r="T9" s="14">
        <f t="shared" si="1"/>
        <v>45.039187913125595</v>
      </c>
      <c r="U9" s="15">
        <f t="shared" ref="U9:U18" si="10">T8+U8</f>
        <v>30.862040250236074</v>
      </c>
      <c r="V9" s="16">
        <f t="shared" ref="V9:V18" si="11">((900*T9)+(5*U9))/900</f>
        <v>45.210643692293573</v>
      </c>
      <c r="X9" s="14">
        <f t="shared" si="2"/>
        <v>52.062196942870642</v>
      </c>
      <c r="Y9" s="15">
        <f t="shared" ref="Y9:Y18" si="12">X8+Y8</f>
        <v>39.684026499055719</v>
      </c>
      <c r="Z9" s="16">
        <f t="shared" si="3"/>
        <v>52.282663756754289</v>
      </c>
    </row>
    <row r="10" spans="3:26">
      <c r="C10">
        <v>3</v>
      </c>
      <c r="E10">
        <v>1900.2707499999999</v>
      </c>
      <c r="F10" s="3">
        <v>1849.3559600000001</v>
      </c>
      <c r="G10" s="3">
        <v>1877.76782</v>
      </c>
      <c r="H10">
        <f t="shared" si="4"/>
        <v>1875.7981766666664</v>
      </c>
      <c r="I10">
        <f t="shared" si="5"/>
        <v>25.514477876911936</v>
      </c>
      <c r="J10">
        <f t="shared" si="6"/>
        <v>1.3601931270799991E-2</v>
      </c>
      <c r="K10">
        <f t="shared" si="7"/>
        <v>1.3601931270799992</v>
      </c>
      <c r="O10">
        <v>3</v>
      </c>
      <c r="P10" s="14">
        <f t="shared" si="0"/>
        <v>55.855050460339946</v>
      </c>
      <c r="Q10" s="15">
        <f t="shared" si="8"/>
        <v>88.052631019830045</v>
      </c>
      <c r="R10" s="16">
        <f t="shared" si="9"/>
        <v>56.344231743783446</v>
      </c>
      <c r="S10" s="16"/>
      <c r="T10" s="14">
        <f t="shared" si="1"/>
        <v>54.352607412653455</v>
      </c>
      <c r="U10" s="15">
        <f t="shared" si="10"/>
        <v>75.901228163361665</v>
      </c>
      <c r="V10" s="16">
        <f t="shared" si="11"/>
        <v>54.77428090244991</v>
      </c>
      <c r="X10" s="14">
        <f t="shared" si="2"/>
        <v>55.191012157695944</v>
      </c>
      <c r="Y10" s="15">
        <f t="shared" si="12"/>
        <v>91.746223441926361</v>
      </c>
      <c r="Z10" s="16">
        <f t="shared" si="3"/>
        <v>55.700713399039977</v>
      </c>
    </row>
    <row r="11" spans="3:26">
      <c r="C11">
        <v>4</v>
      </c>
      <c r="E11">
        <v>1851.0155</v>
      </c>
      <c r="F11" s="3">
        <v>1885.81567</v>
      </c>
      <c r="G11" s="3">
        <v>1907.0866699999999</v>
      </c>
      <c r="H11">
        <f t="shared" si="4"/>
        <v>1881.3059466666666</v>
      </c>
      <c r="I11">
        <f t="shared" si="5"/>
        <v>28.306310775154572</v>
      </c>
      <c r="J11">
        <f t="shared" si="6"/>
        <v>1.5046096476390896E-2</v>
      </c>
      <c r="K11">
        <f t="shared" si="7"/>
        <v>1.5046096476390896</v>
      </c>
      <c r="O11">
        <v>4</v>
      </c>
      <c r="P11" s="14">
        <f t="shared" si="0"/>
        <v>54.401578729933902</v>
      </c>
      <c r="Q11" s="15">
        <f t="shared" si="8"/>
        <v>143.90768148017</v>
      </c>
      <c r="R11" s="16">
        <f t="shared" si="9"/>
        <v>55.201065849268176</v>
      </c>
      <c r="S11" s="16"/>
      <c r="T11" s="14">
        <f t="shared" si="1"/>
        <v>55.428495927762043</v>
      </c>
      <c r="U11" s="15">
        <f t="shared" si="10"/>
        <v>130.25383557601512</v>
      </c>
      <c r="V11" s="16">
        <f t="shared" si="11"/>
        <v>56.152128347628789</v>
      </c>
      <c r="X11" s="14">
        <f t="shared" si="2"/>
        <v>56.056181244098205</v>
      </c>
      <c r="Y11" s="15">
        <f t="shared" si="12"/>
        <v>146.93723559962231</v>
      </c>
      <c r="Z11" s="16">
        <f t="shared" si="3"/>
        <v>56.872499219651665</v>
      </c>
    </row>
    <row r="12" spans="3:26">
      <c r="C12">
        <v>5</v>
      </c>
      <c r="E12">
        <v>1901.34656</v>
      </c>
      <c r="F12" s="3">
        <v>1854.5519999999999</v>
      </c>
      <c r="G12" s="3">
        <v>1883.6593</v>
      </c>
      <c r="H12">
        <f t="shared" si="4"/>
        <v>1879.8526199999999</v>
      </c>
      <c r="I12">
        <f t="shared" si="5"/>
        <v>23.628390145441593</v>
      </c>
      <c r="J12">
        <f t="shared" si="6"/>
        <v>1.2569277981718372E-2</v>
      </c>
      <c r="K12">
        <f t="shared" si="7"/>
        <v>1.2569277981718372</v>
      </c>
      <c r="O12">
        <v>5</v>
      </c>
      <c r="P12" s="14">
        <f t="shared" si="0"/>
        <v>55.88679650613787</v>
      </c>
      <c r="Q12" s="15">
        <f t="shared" si="8"/>
        <v>198.3092602101039</v>
      </c>
      <c r="R12" s="16">
        <f t="shared" si="9"/>
        <v>56.988514618416218</v>
      </c>
      <c r="T12" s="14">
        <f t="shared" si="1"/>
        <v>54.505937204910296</v>
      </c>
      <c r="U12" s="15">
        <f t="shared" si="10"/>
        <v>185.68233150377716</v>
      </c>
      <c r="V12" s="16">
        <f t="shared" si="11"/>
        <v>55.537505713264615</v>
      </c>
      <c r="X12" s="14">
        <f t="shared" si="2"/>
        <v>55.364863668555245</v>
      </c>
      <c r="Y12" s="15">
        <f t="shared" si="12"/>
        <v>202.99341684372052</v>
      </c>
      <c r="Z12" s="16">
        <f t="shared" si="3"/>
        <v>56.492604873242584</v>
      </c>
    </row>
    <row r="13" spans="3:26">
      <c r="C13">
        <v>10</v>
      </c>
      <c r="E13">
        <v>1851.0155</v>
      </c>
      <c r="F13" s="3">
        <v>1878.44226</v>
      </c>
      <c r="G13" s="1">
        <v>1875.20093</v>
      </c>
      <c r="H13">
        <f t="shared" si="4"/>
        <v>1868.2195633333333</v>
      </c>
      <c r="I13">
        <f t="shared" si="5"/>
        <v>14.987041116419007</v>
      </c>
      <c r="J13">
        <f t="shared" si="6"/>
        <v>8.0220983713920006E-3</v>
      </c>
      <c r="K13">
        <f t="shared" si="7"/>
        <v>0.80220983713920002</v>
      </c>
      <c r="O13">
        <v>10</v>
      </c>
      <c r="P13" s="14">
        <f t="shared" si="0"/>
        <v>54.401578729933902</v>
      </c>
      <c r="Q13" s="15">
        <f t="shared" si="8"/>
        <v>254.19605671624177</v>
      </c>
      <c r="R13" s="16">
        <f t="shared" si="9"/>
        <v>55.813779045024127</v>
      </c>
      <c r="T13" s="14">
        <f t="shared" si="1"/>
        <v>55.210914187913133</v>
      </c>
      <c r="U13" s="15">
        <f t="shared" si="10"/>
        <v>240.18826870868747</v>
      </c>
      <c r="V13" s="16">
        <f t="shared" si="11"/>
        <v>56.545293458516959</v>
      </c>
      <c r="X13" s="14">
        <f t="shared" si="2"/>
        <v>55.115265875826253</v>
      </c>
      <c r="Y13" s="15">
        <f t="shared" si="12"/>
        <v>258.35828051227577</v>
      </c>
      <c r="Z13" s="16">
        <f t="shared" si="3"/>
        <v>56.550589656450008</v>
      </c>
    </row>
    <row r="14" spans="3:26">
      <c r="C14">
        <v>15</v>
      </c>
      <c r="E14">
        <v>1870.5637200000001</v>
      </c>
      <c r="F14" s="3">
        <v>1841.73901</v>
      </c>
      <c r="G14" s="3">
        <v>1860.4436000000001</v>
      </c>
      <c r="H14">
        <f t="shared" si="4"/>
        <v>1857.5821100000001</v>
      </c>
      <c r="I14">
        <f t="shared" si="5"/>
        <v>14.623852789572979</v>
      </c>
      <c r="J14">
        <f t="shared" si="6"/>
        <v>7.8725202567616129E-3</v>
      </c>
      <c r="K14">
        <f t="shared" si="7"/>
        <v>0.78725202567616126</v>
      </c>
      <c r="O14">
        <v>15</v>
      </c>
      <c r="P14" s="14">
        <f t="shared" si="0"/>
        <v>54.978426581680836</v>
      </c>
      <c r="Q14" s="15">
        <f t="shared" si="8"/>
        <v>308.59763544617567</v>
      </c>
      <c r="R14" s="16">
        <f t="shared" si="9"/>
        <v>56.692857889715143</v>
      </c>
      <c r="T14" s="14">
        <f t="shared" si="1"/>
        <v>54.127839058073661</v>
      </c>
      <c r="U14" s="15">
        <f t="shared" si="10"/>
        <v>295.39918289660062</v>
      </c>
      <c r="V14" s="16">
        <f t="shared" si="11"/>
        <v>55.768945629721443</v>
      </c>
      <c r="X14" s="14">
        <f t="shared" si="2"/>
        <v>54.679792256846085</v>
      </c>
      <c r="Y14" s="15">
        <f t="shared" si="12"/>
        <v>313.47354638810202</v>
      </c>
      <c r="Z14" s="16">
        <f t="shared" si="3"/>
        <v>56.421311959002203</v>
      </c>
    </row>
    <row r="15" spans="3:26">
      <c r="C15">
        <v>30</v>
      </c>
      <c r="E15">
        <v>1832.1337900000001</v>
      </c>
      <c r="F15" s="3">
        <v>1857.7415800000001</v>
      </c>
      <c r="G15" s="3">
        <v>1850.35779</v>
      </c>
      <c r="H15">
        <f t="shared" si="4"/>
        <v>1846.7443866666665</v>
      </c>
      <c r="I15">
        <f t="shared" si="5"/>
        <v>13.18075263056072</v>
      </c>
      <c r="J15">
        <f t="shared" si="6"/>
        <v>7.1372912925711891E-3</v>
      </c>
      <c r="K15">
        <f t="shared" si="7"/>
        <v>0.71372912925711895</v>
      </c>
      <c r="O15">
        <v>30</v>
      </c>
      <c r="P15" s="14">
        <f t="shared" si="0"/>
        <v>53.844398902266292</v>
      </c>
      <c r="Q15" s="15">
        <f t="shared" si="8"/>
        <v>363.57606202785649</v>
      </c>
      <c r="R15" s="16">
        <f t="shared" si="9"/>
        <v>55.864265913532158</v>
      </c>
      <c r="T15" s="14">
        <f t="shared" si="1"/>
        <v>54.600058427762043</v>
      </c>
      <c r="U15" s="15">
        <f t="shared" si="10"/>
        <v>349.5270219546743</v>
      </c>
      <c r="V15" s="16">
        <f t="shared" si="11"/>
        <v>56.54187521639912</v>
      </c>
      <c r="X15" s="14">
        <f t="shared" si="2"/>
        <v>54.382170384796986</v>
      </c>
      <c r="Y15" s="15">
        <f t="shared" si="12"/>
        <v>368.15333864494812</v>
      </c>
      <c r="Z15" s="16">
        <f t="shared" si="3"/>
        <v>56.427466710602246</v>
      </c>
    </row>
    <row r="16" spans="3:26">
      <c r="C16">
        <v>60</v>
      </c>
      <c r="E16" s="3">
        <v>1828.4760699999999</v>
      </c>
      <c r="F16" s="3">
        <v>1832.0310099999999</v>
      </c>
      <c r="G16" s="3">
        <v>1825.4283399999999</v>
      </c>
      <c r="H16">
        <f t="shared" si="4"/>
        <v>1828.6451399999999</v>
      </c>
      <c r="I16">
        <f t="shared" si="5"/>
        <v>3.3045803486827134</v>
      </c>
      <c r="J16">
        <f t="shared" si="6"/>
        <v>1.8071195315033696E-3</v>
      </c>
      <c r="K16">
        <f t="shared" si="7"/>
        <v>0.18071195315033695</v>
      </c>
      <c r="O16">
        <v>60</v>
      </c>
      <c r="P16" s="14">
        <f t="shared" si="0"/>
        <v>53.736463349858361</v>
      </c>
      <c r="Q16" s="15">
        <f t="shared" si="8"/>
        <v>417.42046093012277</v>
      </c>
      <c r="R16" s="16">
        <f t="shared" si="9"/>
        <v>56.055465910581269</v>
      </c>
      <c r="T16" s="14">
        <f t="shared" si="1"/>
        <v>53.841365970254962</v>
      </c>
      <c r="U16" s="15">
        <f t="shared" si="10"/>
        <v>404.12708038243636</v>
      </c>
      <c r="V16" s="16">
        <f t="shared" si="11"/>
        <v>56.086516416824047</v>
      </c>
      <c r="X16" s="14">
        <f t="shared" si="2"/>
        <v>53.646527974504252</v>
      </c>
      <c r="Y16" s="15">
        <f t="shared" si="12"/>
        <v>422.53550902974513</v>
      </c>
      <c r="Z16" s="16">
        <f t="shared" si="3"/>
        <v>55.993947469113948</v>
      </c>
    </row>
    <row r="17" spans="2:26">
      <c r="C17">
        <v>90</v>
      </c>
      <c r="E17" s="3">
        <v>1827.6908000000001</v>
      </c>
      <c r="F17" s="3">
        <v>1836.1148700000001</v>
      </c>
      <c r="G17" s="3">
        <v>1823.9321299999999</v>
      </c>
      <c r="H17">
        <f t="shared" si="4"/>
        <v>1829.2459333333334</v>
      </c>
      <c r="I17">
        <f>STDEV(E17:G17)</f>
        <v>6.2384788402489919</v>
      </c>
      <c r="J17">
        <f>I17/H17</f>
        <v>3.4104101184912615E-3</v>
      </c>
      <c r="K17">
        <f>J17*100</f>
        <v>0.34104101184912616</v>
      </c>
      <c r="O17">
        <v>90</v>
      </c>
      <c r="P17" s="14">
        <f t="shared" si="0"/>
        <v>53.713290840415489</v>
      </c>
      <c r="Q17" s="15">
        <f t="shared" si="8"/>
        <v>471.15692427998113</v>
      </c>
      <c r="R17" s="16">
        <f t="shared" si="9"/>
        <v>56.330829308637604</v>
      </c>
      <c r="T17" s="14">
        <f t="shared" si="1"/>
        <v>53.961876475448541</v>
      </c>
      <c r="U17" s="15">
        <f t="shared" si="10"/>
        <v>457.96844635269133</v>
      </c>
      <c r="V17" s="16">
        <f t="shared" si="11"/>
        <v>56.506145621852376</v>
      </c>
      <c r="X17" s="14">
        <f t="shared" si="2"/>
        <v>53.602376357412652</v>
      </c>
      <c r="Y17" s="15">
        <f t="shared" si="12"/>
        <v>476.18203700424937</v>
      </c>
      <c r="Z17" s="16">
        <f t="shared" si="3"/>
        <v>56.247832118547365</v>
      </c>
    </row>
    <row r="18" spans="2:26">
      <c r="C18">
        <v>120</v>
      </c>
      <c r="E18" s="3">
        <v>1812.0794699999999</v>
      </c>
      <c r="F18" s="3">
        <v>1794.47937</v>
      </c>
      <c r="G18" s="3">
        <v>1812.21533</v>
      </c>
      <c r="H18">
        <f t="shared" si="4"/>
        <v>1806.2580566666666</v>
      </c>
      <c r="I18">
        <f t="shared" ref="I18" si="13">STDEV(E18:G18)</f>
        <v>10.200868060049229</v>
      </c>
      <c r="J18">
        <f t="shared" ref="J18" si="14">I18/H18</f>
        <v>5.6475142200191914E-3</v>
      </c>
      <c r="K18">
        <f t="shared" ref="K18" si="15">J18*100</f>
        <v>0.56475142200191919</v>
      </c>
      <c r="O18">
        <v>120</v>
      </c>
      <c r="P18" s="14">
        <f t="shared" si="0"/>
        <v>53.252616560434376</v>
      </c>
      <c r="Q18" s="15">
        <f t="shared" si="8"/>
        <v>524.87021512039667</v>
      </c>
      <c r="R18" s="16">
        <f t="shared" si="9"/>
        <v>56.168562199992131</v>
      </c>
      <c r="T18" s="14">
        <f t="shared" si="1"/>
        <v>52.733255724740324</v>
      </c>
      <c r="U18" s="15">
        <f t="shared" si="10"/>
        <v>511.93032282813988</v>
      </c>
      <c r="V18" s="16">
        <f t="shared" si="11"/>
        <v>55.577313073785547</v>
      </c>
      <c r="X18" s="14">
        <f t="shared" si="2"/>
        <v>53.25662564919736</v>
      </c>
      <c r="Y18" s="15">
        <f t="shared" si="12"/>
        <v>529.78441336166202</v>
      </c>
      <c r="Z18" s="16">
        <f t="shared" si="3"/>
        <v>56.199872390095479</v>
      </c>
    </row>
    <row r="19" spans="2:26">
      <c r="Q19" s="17"/>
    </row>
    <row r="21" spans="2:26" ht="16.5" customHeight="1">
      <c r="B21" t="s">
        <v>57</v>
      </c>
      <c r="O21" t="s">
        <v>49</v>
      </c>
      <c r="T21" s="11"/>
    </row>
    <row r="22" spans="2:26" ht="16.5">
      <c r="J22" s="5"/>
      <c r="K22" s="5"/>
      <c r="O22" t="s">
        <v>50</v>
      </c>
      <c r="T22" s="11"/>
    </row>
    <row r="23" spans="2:26" ht="16.5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  <c r="O23" t="s">
        <v>51</v>
      </c>
      <c r="T23" s="11"/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  <c r="O24" t="s">
        <v>52</v>
      </c>
      <c r="T24" s="11"/>
    </row>
    <row r="25" spans="2:26" ht="16.5">
      <c r="C25">
        <f t="shared" ref="C25:C35" si="16">C8</f>
        <v>1</v>
      </c>
      <c r="E25">
        <f>(E8-7.4548)/33.888</f>
        <v>33.270194759206802</v>
      </c>
      <c r="F25">
        <f t="shared" ref="F25:G25" si="17">(F8-7.4548)/33.888</f>
        <v>30.862040250236074</v>
      </c>
      <c r="G25">
        <f t="shared" si="17"/>
        <v>39.684026499055719</v>
      </c>
      <c r="H25">
        <f>AVERAGE(E25:G25)</f>
        <v>34.605420502832864</v>
      </c>
      <c r="I25">
        <f>STDEV(E25:G25)</f>
        <v>4.5600417962362929</v>
      </c>
      <c r="O25" t="s">
        <v>53</v>
      </c>
      <c r="T25" s="11"/>
    </row>
    <row r="26" spans="2:26">
      <c r="C26">
        <f t="shared" si="16"/>
        <v>2</v>
      </c>
      <c r="E26">
        <f t="shared" ref="E26:G35" si="18">(E9-7.4548)/33.888</f>
        <v>54.782436260623236</v>
      </c>
      <c r="F26">
        <f t="shared" si="18"/>
        <v>45.039187913125595</v>
      </c>
      <c r="G26">
        <f t="shared" si="18"/>
        <v>52.062196942870642</v>
      </c>
      <c r="H26">
        <f t="shared" ref="H26:H35" si="19">AVERAGE(E26:G26)</f>
        <v>50.627940372206488</v>
      </c>
      <c r="I26">
        <f t="shared" ref="I26:I35" si="20">STDEV(E26:G26)</f>
        <v>5.0274785949940997</v>
      </c>
    </row>
    <row r="27" spans="2:26">
      <c r="C27">
        <f t="shared" si="16"/>
        <v>3</v>
      </c>
      <c r="E27">
        <f t="shared" si="18"/>
        <v>55.855050460339946</v>
      </c>
      <c r="F27">
        <f t="shared" si="18"/>
        <v>54.352607412653455</v>
      </c>
      <c r="G27">
        <f t="shared" si="18"/>
        <v>55.191012157695944</v>
      </c>
      <c r="H27">
        <f t="shared" si="19"/>
        <v>55.132890010229779</v>
      </c>
      <c r="I27">
        <f t="shared" si="20"/>
        <v>0.75290598078706106</v>
      </c>
    </row>
    <row r="28" spans="2:26">
      <c r="C28">
        <f t="shared" si="16"/>
        <v>4</v>
      </c>
      <c r="E28">
        <f t="shared" si="18"/>
        <v>54.401578729933902</v>
      </c>
      <c r="F28">
        <f t="shared" si="18"/>
        <v>55.428495927762043</v>
      </c>
      <c r="G28">
        <f t="shared" si="18"/>
        <v>56.056181244098205</v>
      </c>
      <c r="H28">
        <f t="shared" si="19"/>
        <v>55.295418633931384</v>
      </c>
      <c r="I28">
        <f t="shared" si="20"/>
        <v>0.83529009605626037</v>
      </c>
    </row>
    <row r="29" spans="2:26">
      <c r="C29">
        <f t="shared" si="16"/>
        <v>5</v>
      </c>
      <c r="E29">
        <f t="shared" si="18"/>
        <v>55.88679650613787</v>
      </c>
      <c r="F29">
        <f t="shared" si="18"/>
        <v>54.505937204910296</v>
      </c>
      <c r="G29">
        <f t="shared" si="18"/>
        <v>55.364863668555245</v>
      </c>
      <c r="H29">
        <f t="shared" si="19"/>
        <v>55.252532459867801</v>
      </c>
      <c r="I29">
        <f t="shared" si="20"/>
        <v>0.69724947313035801</v>
      </c>
    </row>
    <row r="30" spans="2:26">
      <c r="C30">
        <f t="shared" si="16"/>
        <v>10</v>
      </c>
      <c r="E30">
        <f t="shared" si="18"/>
        <v>54.401578729933902</v>
      </c>
      <c r="F30">
        <f t="shared" si="18"/>
        <v>55.210914187913133</v>
      </c>
      <c r="G30">
        <f t="shared" si="18"/>
        <v>55.115265875826253</v>
      </c>
      <c r="H30">
        <f t="shared" si="19"/>
        <v>54.909252931224422</v>
      </c>
      <c r="I30">
        <f t="shared" si="20"/>
        <v>0.44225215759026915</v>
      </c>
    </row>
    <row r="31" spans="2:26">
      <c r="C31">
        <f t="shared" si="16"/>
        <v>15</v>
      </c>
      <c r="E31">
        <f t="shared" si="18"/>
        <v>54.978426581680836</v>
      </c>
      <c r="F31">
        <f t="shared" si="18"/>
        <v>54.127839058073661</v>
      </c>
      <c r="G31">
        <f t="shared" si="18"/>
        <v>54.679792256846085</v>
      </c>
      <c r="H31">
        <f t="shared" si="19"/>
        <v>54.595352632200196</v>
      </c>
      <c r="I31">
        <f t="shared" si="20"/>
        <v>0.43153484388494123</v>
      </c>
    </row>
    <row r="32" spans="2:26">
      <c r="C32">
        <f t="shared" si="16"/>
        <v>30</v>
      </c>
      <c r="E32">
        <f t="shared" si="18"/>
        <v>53.844398902266292</v>
      </c>
      <c r="F32">
        <f t="shared" si="18"/>
        <v>54.600058427762043</v>
      </c>
      <c r="G32">
        <f t="shared" si="18"/>
        <v>54.382170384796986</v>
      </c>
      <c r="H32">
        <f t="shared" si="19"/>
        <v>54.27554257160844</v>
      </c>
      <c r="I32">
        <f t="shared" si="20"/>
        <v>0.3889504435363772</v>
      </c>
    </row>
    <row r="33" spans="3:9">
      <c r="C33">
        <f t="shared" si="16"/>
        <v>60</v>
      </c>
      <c r="E33">
        <f t="shared" si="18"/>
        <v>53.736463349858361</v>
      </c>
      <c r="F33">
        <f t="shared" si="18"/>
        <v>53.841365970254962</v>
      </c>
      <c r="G33">
        <f t="shared" si="18"/>
        <v>53.646527974504252</v>
      </c>
      <c r="H33">
        <f t="shared" si="19"/>
        <v>53.741452431539187</v>
      </c>
      <c r="I33">
        <f t="shared" si="20"/>
        <v>9.7514764774632584E-2</v>
      </c>
    </row>
    <row r="34" spans="3:9">
      <c r="C34">
        <f t="shared" si="16"/>
        <v>90</v>
      </c>
      <c r="E34">
        <f t="shared" si="18"/>
        <v>53.713290840415489</v>
      </c>
      <c r="F34">
        <f t="shared" si="18"/>
        <v>53.961876475448541</v>
      </c>
      <c r="G34">
        <f t="shared" si="18"/>
        <v>53.602376357412652</v>
      </c>
      <c r="H34">
        <f t="shared" si="19"/>
        <v>53.759181224425561</v>
      </c>
      <c r="I34">
        <f t="shared" si="20"/>
        <v>0.18409108947854716</v>
      </c>
    </row>
    <row r="35" spans="3:9">
      <c r="C35">
        <f t="shared" si="16"/>
        <v>120</v>
      </c>
      <c r="E35">
        <f t="shared" si="18"/>
        <v>53.252616560434376</v>
      </c>
      <c r="F35">
        <f t="shared" si="18"/>
        <v>52.733255724740324</v>
      </c>
      <c r="G35">
        <f t="shared" si="18"/>
        <v>53.25662564919736</v>
      </c>
      <c r="H35">
        <f t="shared" si="19"/>
        <v>53.080832644790689</v>
      </c>
      <c r="I35">
        <f t="shared" si="20"/>
        <v>0.30101711697501432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21">C25</f>
        <v>1</v>
      </c>
      <c r="E43">
        <f>((R8/56)*100)</f>
        <v>59.411062070012143</v>
      </c>
      <c r="F43">
        <f>((V8/56)*100)</f>
        <v>55.110786161135849</v>
      </c>
      <c r="G43">
        <f>((Z8/56)*100)</f>
        <v>70.864333034028064</v>
      </c>
      <c r="H43">
        <f>AVERAGE(E43:G43)</f>
        <v>61.795393755058683</v>
      </c>
      <c r="I43">
        <f>STDEV(E43:G43)</f>
        <v>8.142931778993459</v>
      </c>
    </row>
    <row r="44" spans="3:9">
      <c r="C44">
        <f t="shared" si="21"/>
        <v>2</v>
      </c>
      <c r="E44">
        <f t="shared" ref="E44:E53" si="22">((R9/56)*100)</f>
        <v>98.155840492771702</v>
      </c>
      <c r="F44">
        <f t="shared" ref="F44:F53" si="23">((V9/56)*100)</f>
        <v>80.733292307667099</v>
      </c>
      <c r="G44">
        <f t="shared" ref="G44:G53" si="24">((Z9/56)*100)</f>
        <v>93.361899565632655</v>
      </c>
      <c r="H44">
        <f t="shared" ref="H44:H53" si="25">AVERAGE(E44:G44)</f>
        <v>90.750344122023819</v>
      </c>
      <c r="I44">
        <f t="shared" ref="I44:I53" si="26">STDEV(E44:G44)</f>
        <v>9.0000812602917719</v>
      </c>
    </row>
    <row r="45" spans="3:9">
      <c r="C45">
        <f t="shared" si="21"/>
        <v>3</v>
      </c>
      <c r="E45">
        <f t="shared" si="22"/>
        <v>100.61469954247045</v>
      </c>
      <c r="F45">
        <f t="shared" si="23"/>
        <v>97.811215897231989</v>
      </c>
      <c r="G45">
        <f t="shared" si="24"/>
        <v>99.465559641142818</v>
      </c>
      <c r="H45">
        <f t="shared" si="25"/>
        <v>99.297158360281742</v>
      </c>
      <c r="I45">
        <f t="shared" si="26"/>
        <v>1.409308121322876</v>
      </c>
    </row>
    <row r="46" spans="3:9">
      <c r="C46">
        <f t="shared" si="21"/>
        <v>4</v>
      </c>
      <c r="E46">
        <f t="shared" si="22"/>
        <v>98.573331873693178</v>
      </c>
      <c r="F46">
        <f t="shared" si="23"/>
        <v>100.27165776362284</v>
      </c>
      <c r="G46">
        <f t="shared" si="24"/>
        <v>101.55803432080654</v>
      </c>
      <c r="H46">
        <f t="shared" si="25"/>
        <v>100.13434131937419</v>
      </c>
      <c r="I46">
        <f t="shared" si="26"/>
        <v>1.4970818377252948</v>
      </c>
    </row>
    <row r="47" spans="3:9">
      <c r="C47">
        <f t="shared" si="21"/>
        <v>5</v>
      </c>
      <c r="E47">
        <f t="shared" si="22"/>
        <v>101.76520467574323</v>
      </c>
      <c r="F47">
        <f t="shared" si="23"/>
        <v>99.174117345115391</v>
      </c>
      <c r="G47">
        <f t="shared" si="24"/>
        <v>100.87965155936176</v>
      </c>
      <c r="H47">
        <f t="shared" si="25"/>
        <v>100.60632452674014</v>
      </c>
      <c r="I47">
        <f t="shared" si="26"/>
        <v>1.316990561396072</v>
      </c>
    </row>
    <row r="48" spans="3:9">
      <c r="C48">
        <f t="shared" si="21"/>
        <v>10</v>
      </c>
      <c r="E48">
        <f t="shared" si="22"/>
        <v>99.667462580400226</v>
      </c>
      <c r="F48">
        <f t="shared" si="23"/>
        <v>100.97373831878029</v>
      </c>
      <c r="G48">
        <f t="shared" si="24"/>
        <v>100.9831958150893</v>
      </c>
      <c r="H48">
        <f t="shared" si="25"/>
        <v>100.54146557142327</v>
      </c>
      <c r="I48">
        <f t="shared" si="26"/>
        <v>0.75692356436897501</v>
      </c>
    </row>
    <row r="49" spans="3:9">
      <c r="C49">
        <f t="shared" si="21"/>
        <v>15</v>
      </c>
      <c r="E49">
        <f t="shared" si="22"/>
        <v>101.23724623163419</v>
      </c>
      <c r="F49">
        <f t="shared" si="23"/>
        <v>99.587402910216866</v>
      </c>
      <c r="G49">
        <f t="shared" si="24"/>
        <v>100.75234278393251</v>
      </c>
      <c r="H49">
        <f t="shared" si="25"/>
        <v>100.52566397526118</v>
      </c>
      <c r="I49">
        <f t="shared" si="26"/>
        <v>0.84795825842539041</v>
      </c>
    </row>
    <row r="50" spans="3:9">
      <c r="C50">
        <f t="shared" si="21"/>
        <v>30</v>
      </c>
      <c r="E50">
        <f t="shared" si="22"/>
        <v>99.757617702735999</v>
      </c>
      <c r="F50">
        <f t="shared" si="23"/>
        <v>100.96763431499842</v>
      </c>
      <c r="G50">
        <f t="shared" si="24"/>
        <v>100.76333341178973</v>
      </c>
      <c r="H50">
        <f t="shared" si="25"/>
        <v>100.49619514317472</v>
      </c>
      <c r="I50">
        <f t="shared" si="26"/>
        <v>0.6477323454998426</v>
      </c>
    </row>
    <row r="51" spans="3:9">
      <c r="C51">
        <f t="shared" si="21"/>
        <v>60</v>
      </c>
      <c r="E51">
        <f t="shared" si="22"/>
        <v>100.09904626889512</v>
      </c>
      <c r="F51">
        <f t="shared" si="23"/>
        <v>100.1544936014715</v>
      </c>
      <c r="G51">
        <f t="shared" si="24"/>
        <v>99.989191909132046</v>
      </c>
      <c r="H51">
        <f t="shared" si="25"/>
        <v>100.08091059316622</v>
      </c>
      <c r="I51">
        <f t="shared" si="26"/>
        <v>8.4129896131992038E-2</v>
      </c>
    </row>
    <row r="52" spans="3:9">
      <c r="C52">
        <f t="shared" si="21"/>
        <v>90</v>
      </c>
      <c r="E52">
        <f t="shared" si="22"/>
        <v>100.59076662256714</v>
      </c>
      <c r="F52">
        <f t="shared" si="23"/>
        <v>100.90383146759352</v>
      </c>
      <c r="G52">
        <f t="shared" si="24"/>
        <v>100.44255735454885</v>
      </c>
      <c r="H52">
        <f t="shared" si="25"/>
        <v>100.64571848156983</v>
      </c>
      <c r="I52">
        <f t="shared" si="26"/>
        <v>0.23549571534780614</v>
      </c>
    </row>
    <row r="53" spans="3:9">
      <c r="C53">
        <f t="shared" si="21"/>
        <v>120</v>
      </c>
      <c r="E53">
        <f t="shared" si="22"/>
        <v>100.30100392855739</v>
      </c>
      <c r="F53">
        <f t="shared" si="23"/>
        <v>99.245201917474191</v>
      </c>
      <c r="G53">
        <f t="shared" si="24"/>
        <v>100.35691498231336</v>
      </c>
      <c r="H53">
        <f t="shared" si="25"/>
        <v>99.967706942781646</v>
      </c>
      <c r="I53">
        <f t="shared" si="26"/>
        <v>0.62633189698347702</v>
      </c>
    </row>
    <row r="61" spans="3:9" s="6" customFormat="1"/>
    <row r="62" spans="3:9" s="6" customFormat="1"/>
    <row r="68" spans="3:26">
      <c r="O68" s="10" t="s">
        <v>40</v>
      </c>
      <c r="P68" s="10" t="s">
        <v>41</v>
      </c>
    </row>
    <row r="69" spans="3:26">
      <c r="C69" t="s">
        <v>8</v>
      </c>
      <c r="O69" s="11">
        <v>900</v>
      </c>
      <c r="P69" s="11">
        <v>5</v>
      </c>
      <c r="Q69" s="19"/>
      <c r="R69" s="19"/>
    </row>
    <row r="70" spans="3:26">
      <c r="O70" s="12" t="s">
        <v>42</v>
      </c>
      <c r="P70" s="12" t="s">
        <v>42</v>
      </c>
      <c r="Q70" s="19"/>
      <c r="R70" s="13"/>
    </row>
    <row r="71" spans="3:26">
      <c r="C71" t="s">
        <v>9</v>
      </c>
      <c r="D71" t="s">
        <v>1</v>
      </c>
      <c r="E71" t="s">
        <v>0</v>
      </c>
      <c r="O71" s="19"/>
      <c r="P71" s="10" t="s">
        <v>43</v>
      </c>
      <c r="Q71" s="19"/>
      <c r="R71" s="19"/>
      <c r="S71" s="19"/>
      <c r="T71" s="19"/>
    </row>
    <row r="72" spans="3:26">
      <c r="E72">
        <v>1</v>
      </c>
      <c r="F72">
        <v>2</v>
      </c>
      <c r="G72">
        <v>3</v>
      </c>
      <c r="H72" t="s">
        <v>2</v>
      </c>
      <c r="I72" t="s">
        <v>3</v>
      </c>
      <c r="J72" t="s">
        <v>4</v>
      </c>
      <c r="K72" t="s">
        <v>5</v>
      </c>
      <c r="O72" s="10" t="s">
        <v>44</v>
      </c>
      <c r="P72" t="s">
        <v>45</v>
      </c>
      <c r="Q72" s="10" t="s">
        <v>46</v>
      </c>
      <c r="R72" s="10" t="s">
        <v>47</v>
      </c>
      <c r="S72" s="10"/>
      <c r="T72" t="s">
        <v>45</v>
      </c>
      <c r="U72" s="10" t="s">
        <v>46</v>
      </c>
      <c r="V72" s="10" t="s">
        <v>47</v>
      </c>
      <c r="X72" t="s">
        <v>45</v>
      </c>
      <c r="Y72" s="10" t="s">
        <v>46</v>
      </c>
      <c r="Z72" s="10" t="s">
        <v>47</v>
      </c>
    </row>
    <row r="73" spans="3:26">
      <c r="C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O73">
        <v>0</v>
      </c>
      <c r="P73" s="14">
        <f>E90</f>
        <v>0</v>
      </c>
      <c r="Q73" s="15">
        <v>0</v>
      </c>
      <c r="R73" s="16">
        <f>((1.5*P73)+(0.2*Q73))/1.5</f>
        <v>0</v>
      </c>
      <c r="S73" s="16"/>
      <c r="T73" s="14">
        <f>F90</f>
        <v>0</v>
      </c>
      <c r="U73" s="15">
        <v>0</v>
      </c>
      <c r="V73" s="16">
        <f>((900*T73)+(5*U73))/900</f>
        <v>0</v>
      </c>
      <c r="X73" s="14">
        <f>G90</f>
        <v>0</v>
      </c>
      <c r="Y73" s="15">
        <v>0</v>
      </c>
      <c r="Z73" s="16">
        <f>((900*X73)+(5*Y73))/900</f>
        <v>0</v>
      </c>
    </row>
    <row r="74" spans="3:26">
      <c r="C74">
        <v>1</v>
      </c>
      <c r="E74">
        <v>1020.18445</v>
      </c>
      <c r="F74">
        <v>1036.26367</v>
      </c>
      <c r="G74">
        <v>1194.1176800000001</v>
      </c>
      <c r="H74">
        <f>AVERAGE(E74:G74)</f>
        <v>1083.5219333333334</v>
      </c>
      <c r="I74">
        <f>STDEV(E74:G74)</f>
        <v>96.11555396771243</v>
      </c>
      <c r="J74">
        <f>I74/H74</f>
        <v>8.8706606678485719E-2</v>
      </c>
      <c r="K74">
        <f>J74*100</f>
        <v>8.870660667848572</v>
      </c>
      <c r="O74">
        <v>1</v>
      </c>
      <c r="P74" s="14">
        <f t="shared" ref="P74:P84" si="27">E91</f>
        <v>25.662747144941388</v>
      </c>
      <c r="Q74" s="15">
        <f>P73+Q73</f>
        <v>0</v>
      </c>
      <c r="R74" s="16">
        <f>((900*P74)+(5*Q74))/900</f>
        <v>25.662747144941392</v>
      </c>
      <c r="S74" s="16"/>
      <c r="T74" s="14">
        <f t="shared" ref="T74:T84" si="28">F91</f>
        <v>26.067215123006495</v>
      </c>
      <c r="U74" s="15">
        <f>T73+U73</f>
        <v>0</v>
      </c>
      <c r="V74" s="16">
        <f>((900*T74)+(5*U74))/900</f>
        <v>26.067215123006495</v>
      </c>
      <c r="X74" s="14">
        <f t="shared" ref="X74:X84" si="29">G91</f>
        <v>30.037985611510795</v>
      </c>
      <c r="Y74" s="15">
        <f>X73+Y73</f>
        <v>0</v>
      </c>
      <c r="Z74" s="16">
        <f t="shared" ref="Z74:Z84" si="30">((900*X74)+(5*Y74))/900</f>
        <v>30.037985611510795</v>
      </c>
    </row>
    <row r="75" spans="3:26">
      <c r="C75">
        <v>2</v>
      </c>
      <c r="E75">
        <v>1616.3566900000001</v>
      </c>
      <c r="F75">
        <v>1271.5252700000001</v>
      </c>
      <c r="G75">
        <v>1633.9929199999999</v>
      </c>
      <c r="H75">
        <f t="shared" ref="H75:H84" si="31">AVERAGE(E75:G75)</f>
        <v>1507.2916266666668</v>
      </c>
      <c r="I75">
        <f t="shared" ref="I75:I82" si="32">STDEV(E75:G75)</f>
        <v>204.36998398507046</v>
      </c>
      <c r="J75">
        <f t="shared" ref="J75:J82" si="33">I75/H75</f>
        <v>0.13558755344314422</v>
      </c>
      <c r="K75">
        <f t="shared" ref="K75:K82" si="34">J75*100</f>
        <v>13.558755344314422</v>
      </c>
      <c r="O75">
        <v>2</v>
      </c>
      <c r="P75" s="14">
        <f t="shared" si="27"/>
        <v>40.659281833274648</v>
      </c>
      <c r="Q75" s="15">
        <f t="shared" ref="Q75:Q84" si="35">P74+Q74</f>
        <v>25.662747144941388</v>
      </c>
      <c r="R75" s="16">
        <f t="shared" ref="R75:R84" si="36">((900*P75)+(5*Q75))/900</f>
        <v>40.80185265074654</v>
      </c>
      <c r="S75" s="16"/>
      <c r="T75" s="14">
        <f t="shared" si="28"/>
        <v>31.985150425114458</v>
      </c>
      <c r="U75" s="15">
        <f t="shared" ref="U75:U84" si="37">T74+U74</f>
        <v>26.067215123006495</v>
      </c>
      <c r="V75" s="16">
        <f t="shared" ref="V75:V84" si="38">((900*T75)+(5*U75))/900</f>
        <v>32.129968286908941</v>
      </c>
      <c r="X75" s="14">
        <f t="shared" si="29"/>
        <v>41.102915932987877</v>
      </c>
      <c r="Y75" s="15">
        <f t="shared" ref="Y75:Y84" si="39">X74+Y74</f>
        <v>30.037985611510795</v>
      </c>
      <c r="Z75" s="16">
        <f t="shared" si="30"/>
        <v>41.269793630829597</v>
      </c>
    </row>
    <row r="76" spans="3:26">
      <c r="C76">
        <v>3</v>
      </c>
      <c r="E76">
        <v>1677.32141</v>
      </c>
      <c r="F76">
        <v>1703.1419699999999</v>
      </c>
      <c r="G76">
        <v>1758.33582</v>
      </c>
      <c r="H76">
        <f t="shared" si="31"/>
        <v>1712.9330666666667</v>
      </c>
      <c r="I76">
        <f t="shared" si="32"/>
        <v>41.385176541414374</v>
      </c>
      <c r="J76">
        <f t="shared" si="33"/>
        <v>2.4160416625005142E-2</v>
      </c>
      <c r="K76">
        <f t="shared" si="34"/>
        <v>2.4160416625005143</v>
      </c>
      <c r="O76">
        <v>3</v>
      </c>
      <c r="P76" s="14">
        <f t="shared" si="27"/>
        <v>42.192831161644115</v>
      </c>
      <c r="Q76" s="15">
        <f t="shared" si="35"/>
        <v>66.322028978216039</v>
      </c>
      <c r="R76" s="16">
        <f t="shared" si="36"/>
        <v>42.561286878189762</v>
      </c>
      <c r="S76" s="16"/>
      <c r="T76" s="14">
        <f t="shared" si="28"/>
        <v>42.84233963877849</v>
      </c>
      <c r="U76" s="15">
        <f t="shared" si="37"/>
        <v>58.052365548120953</v>
      </c>
      <c r="V76" s="16">
        <f t="shared" si="38"/>
        <v>43.164852780712494</v>
      </c>
      <c r="X76" s="14">
        <f t="shared" si="29"/>
        <v>44.230724455400718</v>
      </c>
      <c r="Y76" s="15">
        <f t="shared" si="39"/>
        <v>71.140901544498675</v>
      </c>
      <c r="Z76" s="16">
        <f t="shared" si="30"/>
        <v>44.625951686203486</v>
      </c>
    </row>
    <row r="77" spans="3:26">
      <c r="C77">
        <v>4</v>
      </c>
      <c r="E77" s="4">
        <v>2573.7614699999999</v>
      </c>
      <c r="F77">
        <v>1876.74854</v>
      </c>
      <c r="G77">
        <v>1921.54333</v>
      </c>
      <c r="H77">
        <f t="shared" si="31"/>
        <v>2124.0177800000001</v>
      </c>
      <c r="I77">
        <f t="shared" si="32"/>
        <v>390.13290469261551</v>
      </c>
      <c r="J77">
        <f t="shared" si="33"/>
        <v>0.18367685448123486</v>
      </c>
      <c r="K77">
        <f t="shared" si="34"/>
        <v>18.367685448123485</v>
      </c>
      <c r="O77">
        <v>4</v>
      </c>
      <c r="P77" s="14">
        <f t="shared" si="27"/>
        <v>64.742513206218248</v>
      </c>
      <c r="Q77" s="15">
        <f t="shared" si="35"/>
        <v>108.51486013986016</v>
      </c>
      <c r="R77" s="16">
        <f t="shared" si="36"/>
        <v>65.34537354032858</v>
      </c>
      <c r="S77" s="16"/>
      <c r="T77" s="14">
        <f t="shared" si="28"/>
        <v>47.209361070584094</v>
      </c>
      <c r="U77" s="15">
        <f t="shared" si="37"/>
        <v>100.89470518689944</v>
      </c>
      <c r="V77" s="16">
        <f t="shared" si="38"/>
        <v>47.769887210511314</v>
      </c>
      <c r="X77" s="14">
        <f t="shared" si="29"/>
        <v>48.336160637923228</v>
      </c>
      <c r="Y77" s="15">
        <f t="shared" si="39"/>
        <v>115.37162599989939</v>
      </c>
      <c r="Z77" s="16">
        <f t="shared" si="30"/>
        <v>48.977114115700452</v>
      </c>
    </row>
    <row r="78" spans="3:26">
      <c r="C78">
        <v>5</v>
      </c>
      <c r="E78" s="4">
        <v>1993.69543</v>
      </c>
      <c r="F78">
        <v>2199.5119599999998</v>
      </c>
      <c r="G78">
        <v>2186.6362300000001</v>
      </c>
      <c r="H78">
        <f t="shared" si="31"/>
        <v>2126.61454</v>
      </c>
      <c r="I78">
        <f t="shared" si="32"/>
        <v>115.29121153909473</v>
      </c>
      <c r="J78">
        <f t="shared" si="33"/>
        <v>5.4213497260812829E-2</v>
      </c>
      <c r="K78">
        <f t="shared" si="34"/>
        <v>5.4213497260812833</v>
      </c>
      <c r="O78">
        <v>5</v>
      </c>
      <c r="P78" s="14">
        <f t="shared" si="27"/>
        <v>50.151125169794241</v>
      </c>
      <c r="Q78" s="15">
        <f t="shared" si="35"/>
        <v>173.2573733460784</v>
      </c>
      <c r="R78" s="16">
        <f t="shared" si="36"/>
        <v>51.113666132828008</v>
      </c>
      <c r="T78" s="14">
        <f t="shared" si="28"/>
        <v>55.328378527946874</v>
      </c>
      <c r="U78" s="15">
        <f t="shared" si="37"/>
        <v>148.10406625748354</v>
      </c>
      <c r="V78" s="16">
        <f t="shared" si="38"/>
        <v>56.151178896044001</v>
      </c>
      <c r="X78" s="14">
        <f t="shared" si="29"/>
        <v>55.004493384313534</v>
      </c>
      <c r="Y78" s="15">
        <f t="shared" si="39"/>
        <v>163.70778663782261</v>
      </c>
      <c r="Z78" s="16">
        <f t="shared" si="30"/>
        <v>55.913981087856996</v>
      </c>
    </row>
    <row r="79" spans="3:26">
      <c r="C79">
        <v>10</v>
      </c>
      <c r="E79" s="4">
        <v>2573.7614699999999</v>
      </c>
      <c r="F79">
        <v>2438.50317</v>
      </c>
      <c r="G79" s="1">
        <v>2335.6877399999998</v>
      </c>
      <c r="H79">
        <f t="shared" si="31"/>
        <v>2449.3174599999998</v>
      </c>
      <c r="I79">
        <f t="shared" si="32"/>
        <v>119.40471883548534</v>
      </c>
      <c r="J79">
        <f t="shared" si="33"/>
        <v>4.8750201141948071E-2</v>
      </c>
      <c r="K79">
        <f t="shared" si="34"/>
        <v>4.8750201141948075</v>
      </c>
      <c r="O79">
        <v>10</v>
      </c>
      <c r="P79" s="14">
        <f t="shared" si="27"/>
        <v>64.742513206218248</v>
      </c>
      <c r="Q79" s="15">
        <f t="shared" si="35"/>
        <v>223.40849851587262</v>
      </c>
      <c r="R79" s="16">
        <f t="shared" si="36"/>
        <v>65.983671531306427</v>
      </c>
      <c r="T79" s="14">
        <f t="shared" si="28"/>
        <v>61.34013105599437</v>
      </c>
      <c r="U79" s="15">
        <f t="shared" si="37"/>
        <v>203.43244478543042</v>
      </c>
      <c r="V79" s="16">
        <f t="shared" si="38"/>
        <v>62.470311304802316</v>
      </c>
      <c r="X79" s="14">
        <f t="shared" si="29"/>
        <v>58.753839613623789</v>
      </c>
      <c r="Y79" s="15">
        <f t="shared" si="39"/>
        <v>218.71228002213616</v>
      </c>
      <c r="Z79" s="16">
        <f t="shared" si="30"/>
        <v>59.968907835968984</v>
      </c>
    </row>
    <row r="80" spans="3:26">
      <c r="C80">
        <v>15</v>
      </c>
      <c r="E80" s="4">
        <v>2745.7644</v>
      </c>
      <c r="F80">
        <v>2593.36841</v>
      </c>
      <c r="G80">
        <v>2667.9247999999998</v>
      </c>
      <c r="H80">
        <f t="shared" si="31"/>
        <v>2669.0192033333333</v>
      </c>
      <c r="I80">
        <f t="shared" si="32"/>
        <v>76.203889211850807</v>
      </c>
      <c r="J80">
        <f t="shared" si="33"/>
        <v>2.8551270487930512E-2</v>
      </c>
      <c r="K80">
        <f t="shared" si="34"/>
        <v>2.8551270487930513</v>
      </c>
      <c r="O80">
        <v>15</v>
      </c>
      <c r="P80" s="14">
        <f t="shared" si="27"/>
        <v>69.069195552648793</v>
      </c>
      <c r="Q80" s="15">
        <f t="shared" si="35"/>
        <v>288.15101172209086</v>
      </c>
      <c r="R80" s="16">
        <f t="shared" si="36"/>
        <v>70.670034506660414</v>
      </c>
      <c r="T80" s="14">
        <f t="shared" si="28"/>
        <v>65.23571992755447</v>
      </c>
      <c r="U80" s="15">
        <f t="shared" si="37"/>
        <v>264.77257584142478</v>
      </c>
      <c r="V80" s="16">
        <f t="shared" si="38"/>
        <v>66.706678682229054</v>
      </c>
      <c r="X80" s="14">
        <f t="shared" si="29"/>
        <v>67.111163656487392</v>
      </c>
      <c r="Y80" s="15">
        <f t="shared" si="39"/>
        <v>277.46611963575992</v>
      </c>
      <c r="Z80" s="16">
        <f t="shared" si="30"/>
        <v>68.652642098908274</v>
      </c>
    </row>
    <row r="81" spans="2:26">
      <c r="C81">
        <v>30</v>
      </c>
      <c r="E81" s="4">
        <v>2977.8203100000001</v>
      </c>
      <c r="F81">
        <v>2888.7888200000002</v>
      </c>
      <c r="G81">
        <v>2477.9626499999999</v>
      </c>
      <c r="H81">
        <f t="shared" si="31"/>
        <v>2781.5239266666667</v>
      </c>
      <c r="I81">
        <f t="shared" si="32"/>
        <v>266.63409022765165</v>
      </c>
      <c r="J81">
        <f t="shared" si="33"/>
        <v>9.5858995736621849E-2</v>
      </c>
      <c r="K81">
        <f t="shared" si="34"/>
        <v>9.5858995736621857</v>
      </c>
      <c r="O81">
        <v>30</v>
      </c>
      <c r="P81" s="14">
        <f t="shared" si="27"/>
        <v>74.906492679981895</v>
      </c>
      <c r="Q81" s="15">
        <f t="shared" si="35"/>
        <v>357.22020727473966</v>
      </c>
      <c r="R81" s="16">
        <f t="shared" si="36"/>
        <v>76.891049387063788</v>
      </c>
      <c r="T81" s="14">
        <f t="shared" si="28"/>
        <v>72.666932132615599</v>
      </c>
      <c r="U81" s="15">
        <f t="shared" si="37"/>
        <v>330.00829576897922</v>
      </c>
      <c r="V81" s="16">
        <f t="shared" si="38"/>
        <v>74.500311553554369</v>
      </c>
      <c r="X81" s="14">
        <f t="shared" si="29"/>
        <v>62.33272249333401</v>
      </c>
      <c r="Y81" s="15">
        <f t="shared" si="39"/>
        <v>344.57728329224733</v>
      </c>
      <c r="Z81" s="16">
        <f t="shared" si="30"/>
        <v>64.247040733846504</v>
      </c>
    </row>
    <row r="82" spans="2:26">
      <c r="C82">
        <v>60</v>
      </c>
      <c r="E82" s="4">
        <v>2842.2976100000001</v>
      </c>
      <c r="F82">
        <v>2933.6608900000001</v>
      </c>
      <c r="G82">
        <v>3042.3483900000001</v>
      </c>
      <c r="H82">
        <f t="shared" si="31"/>
        <v>2939.4356299999999</v>
      </c>
      <c r="I82">
        <f t="shared" si="32"/>
        <v>100.15033380474976</v>
      </c>
      <c r="J82">
        <f t="shared" si="33"/>
        <v>3.4071279800316552E-2</v>
      </c>
      <c r="K82">
        <f t="shared" si="34"/>
        <v>3.4071279800316554</v>
      </c>
      <c r="O82">
        <v>60</v>
      </c>
      <c r="P82" s="14">
        <f t="shared" si="27"/>
        <v>71.497459626704241</v>
      </c>
      <c r="Q82" s="15">
        <f t="shared" si="35"/>
        <v>432.12669995472157</v>
      </c>
      <c r="R82" s="16">
        <f t="shared" si="36"/>
        <v>73.898163515341579</v>
      </c>
      <c r="T82" s="14">
        <f t="shared" si="28"/>
        <v>73.795675655279979</v>
      </c>
      <c r="U82" s="15">
        <f t="shared" si="37"/>
        <v>402.67522790159484</v>
      </c>
      <c r="V82" s="16">
        <f t="shared" si="38"/>
        <v>76.03276025473329</v>
      </c>
      <c r="X82" s="14">
        <f t="shared" si="29"/>
        <v>76.529677265180865</v>
      </c>
      <c r="Y82" s="15">
        <f t="shared" si="39"/>
        <v>406.91000578558135</v>
      </c>
      <c r="Z82" s="16">
        <f t="shared" si="30"/>
        <v>78.79028840843408</v>
      </c>
    </row>
    <row r="83" spans="2:26">
      <c r="C83">
        <v>90</v>
      </c>
      <c r="E83" s="4">
        <v>2764.82593</v>
      </c>
      <c r="F83">
        <v>2875.39282</v>
      </c>
      <c r="G83">
        <v>2991.0253899999998</v>
      </c>
      <c r="H83">
        <f t="shared" si="31"/>
        <v>2877.0813799999996</v>
      </c>
      <c r="I83">
        <f>STDEV(E83:G83)</f>
        <v>113.10918332402582</v>
      </c>
      <c r="J83">
        <f>I83/H83</f>
        <v>3.9313863038530329E-2</v>
      </c>
      <c r="K83">
        <f>J83*100</f>
        <v>3.9313863038530328</v>
      </c>
      <c r="O83">
        <v>90</v>
      </c>
      <c r="P83" s="14">
        <f t="shared" si="27"/>
        <v>69.54868264828697</v>
      </c>
      <c r="Q83" s="15">
        <f t="shared" si="35"/>
        <v>503.62415958142583</v>
      </c>
      <c r="R83" s="16">
        <f t="shared" si="36"/>
        <v>72.346594645961559</v>
      </c>
      <c r="T83" s="14">
        <f t="shared" si="28"/>
        <v>72.329959752477748</v>
      </c>
      <c r="U83" s="15">
        <f t="shared" si="37"/>
        <v>476.47090355687482</v>
      </c>
      <c r="V83" s="16">
        <f t="shared" si="38"/>
        <v>74.977020327793724</v>
      </c>
      <c r="X83" s="14">
        <f t="shared" si="29"/>
        <v>75.238662524525836</v>
      </c>
      <c r="Y83" s="15">
        <f t="shared" si="39"/>
        <v>483.4396830507622</v>
      </c>
      <c r="Z83" s="16">
        <f t="shared" si="30"/>
        <v>77.924438541474501</v>
      </c>
    </row>
    <row r="84" spans="2:26">
      <c r="C84">
        <v>120</v>
      </c>
      <c r="E84" s="4">
        <v>2903.26953</v>
      </c>
      <c r="F84">
        <v>2818.2790500000001</v>
      </c>
      <c r="G84">
        <v>3042.0485800000001</v>
      </c>
      <c r="H84">
        <f t="shared" si="31"/>
        <v>2921.1990533333337</v>
      </c>
      <c r="I84">
        <f t="shared" ref="I84" si="40">STDEV(E84:G84)</f>
        <v>112.95707810635702</v>
      </c>
      <c r="J84">
        <f t="shared" ref="J84" si="41">I84/H84</f>
        <v>3.8668052414115188E-2</v>
      </c>
      <c r="K84">
        <f t="shared" ref="K84" si="42">J84*100</f>
        <v>3.8668052414115186</v>
      </c>
      <c r="O84">
        <v>120</v>
      </c>
      <c r="P84" s="14">
        <f t="shared" si="27"/>
        <v>73.031190068923891</v>
      </c>
      <c r="Q84" s="15">
        <f t="shared" si="35"/>
        <v>573.17284222971284</v>
      </c>
      <c r="R84" s="16">
        <f t="shared" si="36"/>
        <v>76.21548363686675</v>
      </c>
      <c r="T84" s="14">
        <f t="shared" si="28"/>
        <v>70.893279921517333</v>
      </c>
      <c r="U84" s="15">
        <f t="shared" si="37"/>
        <v>548.80086330935251</v>
      </c>
      <c r="V84" s="16">
        <f t="shared" si="38"/>
        <v>73.942173606569284</v>
      </c>
      <c r="X84" s="14">
        <f t="shared" si="29"/>
        <v>76.522135634150033</v>
      </c>
      <c r="Y84" s="15">
        <f t="shared" si="39"/>
        <v>558.67834557528806</v>
      </c>
      <c r="Z84" s="16">
        <f t="shared" si="30"/>
        <v>79.625904220679416</v>
      </c>
    </row>
    <row r="86" spans="2:26">
      <c r="B86" t="s">
        <v>58</v>
      </c>
    </row>
    <row r="88" spans="2:26">
      <c r="J88" s="5"/>
      <c r="K88" s="5"/>
    </row>
    <row r="89" spans="2:26">
      <c r="C89" t="s">
        <v>9</v>
      </c>
      <c r="E89">
        <v>1</v>
      </c>
      <c r="F89">
        <v>2</v>
      </c>
      <c r="G89">
        <v>3</v>
      </c>
      <c r="H89" t="s">
        <v>2</v>
      </c>
      <c r="I89" t="s">
        <v>3</v>
      </c>
    </row>
    <row r="90" spans="2:26">
      <c r="C90">
        <f>C73</f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2:26">
      <c r="C91">
        <f t="shared" ref="C91:C101" si="43">C74</f>
        <v>1</v>
      </c>
      <c r="E91">
        <f>((E74+0.0124)/39.754)</f>
        <v>25.662747144941388</v>
      </c>
      <c r="F91">
        <f t="shared" ref="F91:G91" si="44">((F74+0.0124)/39.754)</f>
        <v>26.067215123006495</v>
      </c>
      <c r="G91">
        <f t="shared" si="44"/>
        <v>30.037985611510795</v>
      </c>
      <c r="H91">
        <f>AVERAGE(E91:G91)</f>
        <v>27.255982626486226</v>
      </c>
      <c r="I91">
        <f>STDEV(E91:G91)</f>
        <v>2.4177580612696192</v>
      </c>
    </row>
    <row r="92" spans="2:26">
      <c r="C92">
        <f t="shared" si="43"/>
        <v>2</v>
      </c>
      <c r="E92">
        <f t="shared" ref="E92:G101" si="45">((E75+0.0124)/39.754)</f>
        <v>40.659281833274648</v>
      </c>
      <c r="F92">
        <f t="shared" si="45"/>
        <v>31.985150425114458</v>
      </c>
      <c r="G92">
        <f t="shared" si="45"/>
        <v>41.102915932987877</v>
      </c>
      <c r="H92">
        <f t="shared" ref="H92:H101" si="46">AVERAGE(E92:G92)</f>
        <v>37.915782730458993</v>
      </c>
      <c r="I92">
        <f t="shared" ref="I92:I101" si="47">STDEV(E92:G92)</f>
        <v>5.1408659250659525</v>
      </c>
    </row>
    <row r="93" spans="2:26">
      <c r="C93">
        <f t="shared" si="43"/>
        <v>3</v>
      </c>
      <c r="E93">
        <f t="shared" si="45"/>
        <v>42.192831161644115</v>
      </c>
      <c r="F93">
        <f t="shared" si="45"/>
        <v>42.84233963877849</v>
      </c>
      <c r="G93">
        <f t="shared" si="45"/>
        <v>44.230724455400718</v>
      </c>
      <c r="H93">
        <f t="shared" si="46"/>
        <v>43.088631751941108</v>
      </c>
      <c r="I93">
        <f t="shared" si="47"/>
        <v>1.0410317588523008</v>
      </c>
    </row>
    <row r="94" spans="2:26">
      <c r="C94">
        <f t="shared" si="43"/>
        <v>4</v>
      </c>
      <c r="E94">
        <f t="shared" si="45"/>
        <v>64.742513206218248</v>
      </c>
      <c r="F94">
        <f t="shared" si="45"/>
        <v>47.209361070584094</v>
      </c>
      <c r="G94">
        <f t="shared" si="45"/>
        <v>48.336160637923228</v>
      </c>
      <c r="H94">
        <f t="shared" si="46"/>
        <v>53.429344971575198</v>
      </c>
      <c r="I94">
        <f t="shared" si="47"/>
        <v>9.8136767291999494</v>
      </c>
    </row>
    <row r="95" spans="2:26">
      <c r="C95">
        <f t="shared" si="43"/>
        <v>5</v>
      </c>
      <c r="E95">
        <f t="shared" si="45"/>
        <v>50.151125169794241</v>
      </c>
      <c r="F95">
        <f t="shared" si="45"/>
        <v>55.328378527946874</v>
      </c>
      <c r="G95">
        <f t="shared" si="45"/>
        <v>55.004493384313534</v>
      </c>
      <c r="H95">
        <f t="shared" si="46"/>
        <v>53.494665694018217</v>
      </c>
      <c r="I95">
        <f t="shared" si="47"/>
        <v>2.9001160018889847</v>
      </c>
    </row>
    <row r="96" spans="2:26">
      <c r="C96">
        <f t="shared" si="43"/>
        <v>10</v>
      </c>
      <c r="E96">
        <f t="shared" si="45"/>
        <v>64.742513206218248</v>
      </c>
      <c r="F96">
        <f t="shared" si="45"/>
        <v>61.34013105599437</v>
      </c>
      <c r="G96">
        <f t="shared" si="45"/>
        <v>58.753839613623789</v>
      </c>
      <c r="H96">
        <f t="shared" si="46"/>
        <v>61.612161291945476</v>
      </c>
      <c r="I96">
        <f t="shared" si="47"/>
        <v>3.0035900496927446</v>
      </c>
    </row>
    <row r="97" spans="3:9">
      <c r="C97">
        <f t="shared" si="43"/>
        <v>15</v>
      </c>
      <c r="E97">
        <f t="shared" si="45"/>
        <v>69.069195552648793</v>
      </c>
      <c r="F97">
        <f t="shared" si="45"/>
        <v>65.23571992755447</v>
      </c>
      <c r="G97">
        <f t="shared" si="45"/>
        <v>67.111163656487392</v>
      </c>
      <c r="H97">
        <f t="shared" si="46"/>
        <v>67.138693045563556</v>
      </c>
      <c r="I97">
        <f t="shared" si="47"/>
        <v>1.9168860796863378</v>
      </c>
    </row>
    <row r="98" spans="3:9">
      <c r="C98">
        <f t="shared" si="43"/>
        <v>30</v>
      </c>
      <c r="E98">
        <f t="shared" si="45"/>
        <v>74.906492679981895</v>
      </c>
      <c r="F98">
        <f t="shared" si="45"/>
        <v>72.666932132615599</v>
      </c>
      <c r="G98">
        <f t="shared" si="45"/>
        <v>62.33272249333401</v>
      </c>
      <c r="H98">
        <f t="shared" si="46"/>
        <v>69.968715768643833</v>
      </c>
      <c r="I98">
        <f t="shared" si="47"/>
        <v>6.7071009263885806</v>
      </c>
    </row>
    <row r="99" spans="3:9">
      <c r="C99">
        <f t="shared" si="43"/>
        <v>60</v>
      </c>
      <c r="E99">
        <f t="shared" si="45"/>
        <v>71.497459626704241</v>
      </c>
      <c r="F99">
        <f t="shared" si="45"/>
        <v>73.795675655279979</v>
      </c>
      <c r="G99">
        <f t="shared" si="45"/>
        <v>76.529677265180865</v>
      </c>
      <c r="H99">
        <f t="shared" si="46"/>
        <v>73.9409375157217</v>
      </c>
      <c r="I99">
        <f t="shared" si="47"/>
        <v>2.5192517433402828</v>
      </c>
    </row>
    <row r="100" spans="3:9">
      <c r="C100">
        <f t="shared" si="43"/>
        <v>90</v>
      </c>
      <c r="E100">
        <f t="shared" si="45"/>
        <v>69.54868264828697</v>
      </c>
      <c r="F100">
        <f t="shared" si="45"/>
        <v>72.329959752477748</v>
      </c>
      <c r="G100">
        <f t="shared" si="45"/>
        <v>75.238662524525836</v>
      </c>
      <c r="H100">
        <f t="shared" si="46"/>
        <v>72.372434975096851</v>
      </c>
      <c r="I100">
        <f t="shared" si="47"/>
        <v>2.8452277336626715</v>
      </c>
    </row>
    <row r="101" spans="3:9">
      <c r="C101">
        <f t="shared" si="43"/>
        <v>120</v>
      </c>
      <c r="E101">
        <f t="shared" si="45"/>
        <v>73.031190068923891</v>
      </c>
      <c r="F101">
        <f t="shared" si="45"/>
        <v>70.893279921517333</v>
      </c>
      <c r="G101">
        <f t="shared" si="45"/>
        <v>76.522135634150033</v>
      </c>
      <c r="H101">
        <f t="shared" si="46"/>
        <v>73.482201874863748</v>
      </c>
      <c r="I101">
        <f t="shared" si="47"/>
        <v>2.8414015723287505</v>
      </c>
    </row>
    <row r="106" spans="3:9">
      <c r="C106" s="44" t="s">
        <v>11</v>
      </c>
      <c r="D106" s="44"/>
      <c r="E106" s="44"/>
      <c r="F106" s="44"/>
      <c r="G106" s="44"/>
      <c r="H106" s="44"/>
      <c r="I106" s="44"/>
    </row>
    <row r="107" spans="3:9">
      <c r="C107" t="s">
        <v>9</v>
      </c>
      <c r="E107">
        <v>1</v>
      </c>
      <c r="F107">
        <v>2</v>
      </c>
      <c r="G107">
        <v>3</v>
      </c>
      <c r="H107" t="s">
        <v>2</v>
      </c>
      <c r="I107" t="s">
        <v>3</v>
      </c>
    </row>
    <row r="108" spans="3:9">
      <c r="C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3:9">
      <c r="C109">
        <f t="shared" ref="C109:C119" si="48">C91</f>
        <v>1</v>
      </c>
      <c r="E109">
        <f>(R74/83.3333)*100</f>
        <v>30.795308892053232</v>
      </c>
      <c r="F109">
        <f>(V74/83.3333)*100</f>
        <v>31.280670659876058</v>
      </c>
      <c r="G109">
        <f>(Z74/83.3333)*100</f>
        <v>36.045597152051819</v>
      </c>
      <c r="H109">
        <f>AVERAGE(E109:G109)</f>
        <v>32.707192234660369</v>
      </c>
      <c r="I109">
        <f>STDEV(E109:G109)</f>
        <v>2.9013108340478762</v>
      </c>
    </row>
    <row r="110" spans="3:9">
      <c r="C110">
        <f t="shared" si="48"/>
        <v>2</v>
      </c>
      <c r="E110">
        <f t="shared" ref="E110:E119" si="49">(R75/83.3333)*100</f>
        <v>48.962242765792958</v>
      </c>
      <c r="F110">
        <f t="shared" ref="F110:F119" si="50">(V75/83.3333)*100</f>
        <v>38.555977366681674</v>
      </c>
      <c r="G110">
        <f t="shared" ref="G110:G119" si="51">(Z75/83.3333)*100</f>
        <v>49.523772166504386</v>
      </c>
      <c r="H110">
        <f t="shared" ref="H110:H119" si="52">AVERAGE(E110:G110)</f>
        <v>45.680664099659673</v>
      </c>
      <c r="I110">
        <f t="shared" ref="I110:I119" si="53">STDEV(E110:G110)</f>
        <v>6.1765443088567098</v>
      </c>
    </row>
    <row r="111" spans="3:9">
      <c r="C111">
        <f t="shared" si="48"/>
        <v>3</v>
      </c>
      <c r="E111">
        <f t="shared" si="49"/>
        <v>51.073564683253593</v>
      </c>
      <c r="F111">
        <f t="shared" si="50"/>
        <v>51.797844055992613</v>
      </c>
      <c r="G111">
        <f t="shared" si="51"/>
        <v>53.551163443909566</v>
      </c>
      <c r="H111">
        <f t="shared" si="52"/>
        <v>52.140857394385257</v>
      </c>
      <c r="I111">
        <f t="shared" si="53"/>
        <v>1.2739181753305244</v>
      </c>
    </row>
    <row r="112" spans="3:9">
      <c r="C112">
        <f t="shared" si="48"/>
        <v>4</v>
      </c>
      <c r="E112">
        <f t="shared" si="49"/>
        <v>78.414479614186149</v>
      </c>
      <c r="F112">
        <f t="shared" si="50"/>
        <v>57.323887582168609</v>
      </c>
      <c r="G112">
        <f t="shared" si="51"/>
        <v>58.772560447864727</v>
      </c>
      <c r="H112">
        <f t="shared" si="52"/>
        <v>64.836975881406502</v>
      </c>
      <c r="I112">
        <f t="shared" si="53"/>
        <v>11.780752054864081</v>
      </c>
    </row>
    <row r="113" spans="3:9">
      <c r="C113">
        <f t="shared" si="48"/>
        <v>5</v>
      </c>
      <c r="E113">
        <f t="shared" si="49"/>
        <v>61.336423893963179</v>
      </c>
      <c r="F113">
        <f t="shared" si="50"/>
        <v>67.381441627829446</v>
      </c>
      <c r="G113">
        <f t="shared" si="51"/>
        <v>67.096804144150056</v>
      </c>
      <c r="H113">
        <f t="shared" si="52"/>
        <v>65.271556555314234</v>
      </c>
      <c r="I113">
        <f t="shared" si="53"/>
        <v>3.4108952521446141</v>
      </c>
    </row>
    <row r="114" spans="3:9">
      <c r="C114">
        <f t="shared" si="48"/>
        <v>10</v>
      </c>
      <c r="E114">
        <f t="shared" si="49"/>
        <v>79.180437509742717</v>
      </c>
      <c r="F114">
        <f t="shared" si="50"/>
        <v>74.9644035515242</v>
      </c>
      <c r="G114">
        <f t="shared" si="51"/>
        <v>71.962718188250065</v>
      </c>
      <c r="H114">
        <f t="shared" si="52"/>
        <v>75.369186416505656</v>
      </c>
      <c r="I114">
        <f t="shared" si="53"/>
        <v>3.6258454085632272</v>
      </c>
    </row>
    <row r="115" spans="3:9">
      <c r="C115">
        <f t="shared" si="48"/>
        <v>15</v>
      </c>
      <c r="E115">
        <f t="shared" si="49"/>
        <v>84.804075329622634</v>
      </c>
      <c r="F115">
        <f t="shared" si="50"/>
        <v>80.048046437893447</v>
      </c>
      <c r="G115">
        <f t="shared" si="51"/>
        <v>82.383203471971328</v>
      </c>
      <c r="H115">
        <f t="shared" si="52"/>
        <v>82.411775079829127</v>
      </c>
      <c r="I115">
        <f t="shared" si="53"/>
        <v>2.3781431742690295</v>
      </c>
    </row>
    <row r="116" spans="3:9">
      <c r="C116">
        <f t="shared" si="48"/>
        <v>30</v>
      </c>
      <c r="E116">
        <f t="shared" si="49"/>
        <v>92.269296172195027</v>
      </c>
      <c r="F116">
        <f t="shared" si="50"/>
        <v>89.400409624429102</v>
      </c>
      <c r="G116">
        <f t="shared" si="51"/>
        <v>77.096479719207707</v>
      </c>
      <c r="H116">
        <f t="shared" si="52"/>
        <v>86.255395171943931</v>
      </c>
      <c r="I116">
        <f t="shared" si="53"/>
        <v>8.0605165286578284</v>
      </c>
    </row>
    <row r="117" spans="3:9">
      <c r="C117">
        <f t="shared" si="48"/>
        <v>60</v>
      </c>
      <c r="E117">
        <f t="shared" si="49"/>
        <v>88.677831689542572</v>
      </c>
      <c r="F117">
        <f t="shared" si="50"/>
        <v>91.239348801419467</v>
      </c>
      <c r="G117">
        <f t="shared" si="51"/>
        <v>94.548383909474467</v>
      </c>
      <c r="H117">
        <f t="shared" si="52"/>
        <v>91.488521466812173</v>
      </c>
      <c r="I117">
        <f t="shared" si="53"/>
        <v>2.9431974287534639</v>
      </c>
    </row>
    <row r="118" spans="3:9">
      <c r="C118">
        <f t="shared" si="48"/>
        <v>90</v>
      </c>
      <c r="E118">
        <f t="shared" si="49"/>
        <v>86.815948301533197</v>
      </c>
      <c r="F118">
        <f t="shared" si="50"/>
        <v>89.972460382336621</v>
      </c>
      <c r="G118">
        <f t="shared" si="51"/>
        <v>93.509363653514868</v>
      </c>
      <c r="H118">
        <f t="shared" si="52"/>
        <v>90.09925744579489</v>
      </c>
      <c r="I118">
        <f t="shared" si="53"/>
        <v>3.3485086814897476</v>
      </c>
    </row>
    <row r="119" spans="3:9">
      <c r="C119">
        <f t="shared" si="48"/>
        <v>120</v>
      </c>
      <c r="E119">
        <f t="shared" si="49"/>
        <v>91.458616947686892</v>
      </c>
      <c r="F119">
        <f t="shared" si="50"/>
        <v>88.730643820140671</v>
      </c>
      <c r="G119">
        <f t="shared" si="51"/>
        <v>95.551123285264623</v>
      </c>
      <c r="H119">
        <f t="shared" si="52"/>
        <v>91.913461351030719</v>
      </c>
      <c r="I119">
        <f t="shared" si="53"/>
        <v>3.4329138653604883</v>
      </c>
    </row>
  </sheetData>
  <mergeCells count="2">
    <mergeCell ref="C40:I40"/>
    <mergeCell ref="C106:I10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zoomScale="80" zoomScaleNormal="80" zoomScalePageLayoutView="80" workbookViewId="0">
      <selection activeCell="J50" sqref="J50"/>
    </sheetView>
  </sheetViews>
  <sheetFormatPr baseColWidth="10" defaultColWidth="11" defaultRowHeight="15" x14ac:dyDescent="0"/>
  <sheetData>
    <row r="2" spans="3:26">
      <c r="O2" s="10" t="s">
        <v>40</v>
      </c>
      <c r="P2" s="10" t="s">
        <v>41</v>
      </c>
    </row>
    <row r="3" spans="3:26">
      <c r="C3" t="s">
        <v>6</v>
      </c>
      <c r="O3" s="11">
        <v>900</v>
      </c>
      <c r="P3" s="11">
        <v>5</v>
      </c>
      <c r="Q3" s="9"/>
      <c r="R3" s="9"/>
    </row>
    <row r="4" spans="3:26">
      <c r="O4" s="12" t="s">
        <v>42</v>
      </c>
      <c r="P4" s="12" t="s">
        <v>42</v>
      </c>
      <c r="Q4" s="9"/>
      <c r="R4" s="13"/>
    </row>
    <row r="5" spans="3:26">
      <c r="C5" t="s">
        <v>9</v>
      </c>
      <c r="D5" t="s">
        <v>1</v>
      </c>
      <c r="E5" t="s">
        <v>0</v>
      </c>
      <c r="O5" s="9"/>
      <c r="P5" s="10" t="s">
        <v>43</v>
      </c>
      <c r="Q5" s="9"/>
      <c r="R5" s="9"/>
      <c r="S5" s="9"/>
      <c r="T5" s="9"/>
    </row>
    <row r="6" spans="3:26">
      <c r="E6">
        <v>1</v>
      </c>
      <c r="F6">
        <v>2</v>
      </c>
      <c r="G6">
        <v>3</v>
      </c>
      <c r="H6" t="s">
        <v>2</v>
      </c>
      <c r="I6" t="s">
        <v>3</v>
      </c>
      <c r="J6" t="s">
        <v>4</v>
      </c>
      <c r="K6" t="s">
        <v>5</v>
      </c>
      <c r="O6" s="10" t="s">
        <v>44</v>
      </c>
      <c r="P6" t="s">
        <v>45</v>
      </c>
      <c r="Q6" s="10" t="s">
        <v>46</v>
      </c>
      <c r="R6" s="10" t="s">
        <v>47</v>
      </c>
      <c r="S6" s="10"/>
      <c r="T6" t="s">
        <v>45</v>
      </c>
      <c r="U6" s="10" t="s">
        <v>46</v>
      </c>
      <c r="V6" s="10" t="s">
        <v>47</v>
      </c>
      <c r="X6" t="s">
        <v>45</v>
      </c>
      <c r="Y6" s="10" t="s">
        <v>46</v>
      </c>
      <c r="Z6" s="10" t="s">
        <v>47</v>
      </c>
    </row>
    <row r="7" spans="3:26"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 s="14">
        <f>E24</f>
        <v>0</v>
      </c>
      <c r="Q7" s="15">
        <v>0</v>
      </c>
      <c r="R7" s="16">
        <f>((1.5*P7)+(0.2*Q7))/1.5</f>
        <v>0</v>
      </c>
      <c r="S7" s="16"/>
      <c r="T7" s="14">
        <f>F24</f>
        <v>0</v>
      </c>
      <c r="U7" s="15">
        <v>0</v>
      </c>
      <c r="V7" s="16">
        <f>((900*T7)+(5*U7))/900</f>
        <v>0</v>
      </c>
      <c r="X7" s="14">
        <f>G24</f>
        <v>0</v>
      </c>
      <c r="Y7" s="15">
        <v>0</v>
      </c>
      <c r="Z7" s="16">
        <f>((900*X7)+(5*Y7))/900</f>
        <v>0</v>
      </c>
    </row>
    <row r="8" spans="3:26">
      <c r="C8">
        <v>1</v>
      </c>
      <c r="E8">
        <v>22.13486</v>
      </c>
      <c r="F8">
        <v>39.197220000000002</v>
      </c>
      <c r="G8">
        <v>33.15963</v>
      </c>
      <c r="H8">
        <f>AVERAGE(E8:G8)</f>
        <v>31.497236666666669</v>
      </c>
      <c r="I8">
        <f>STDEV(E8:G8)</f>
        <v>8.6518030426283445</v>
      </c>
      <c r="J8">
        <f>I8/H8</f>
        <v>0.27468451071406191</v>
      </c>
      <c r="K8">
        <f>J8*100</f>
        <v>27.468451071406193</v>
      </c>
      <c r="O8">
        <v>1</v>
      </c>
      <c r="P8" s="14">
        <f t="shared" ref="P8:P18" si="0">E25</f>
        <v>1.750752420064535</v>
      </c>
      <c r="Q8" s="15">
        <f>P8+Q7</f>
        <v>1.750752420064535</v>
      </c>
      <c r="R8" s="16">
        <f>((900*P8)+(5*Q7))/900</f>
        <v>1.750752420064535</v>
      </c>
      <c r="S8" s="16"/>
      <c r="T8" s="14">
        <f t="shared" ref="T8:T18" si="1">F25</f>
        <v>3.0020255206805517</v>
      </c>
      <c r="U8" s="15">
        <f>T8+U7</f>
        <v>3.0020255206805517</v>
      </c>
      <c r="V8" s="16">
        <f>((900*T8)+(5*U7))/900</f>
        <v>3.0020255206805517</v>
      </c>
      <c r="X8" s="14">
        <f t="shared" ref="X8:X18" si="2">G25</f>
        <v>2.5592571135230275</v>
      </c>
      <c r="Y8" s="15">
        <f>X8+Y7</f>
        <v>2.5592571135230275</v>
      </c>
      <c r="Z8" s="16">
        <f>((900*X8)+(5*Y7))/900</f>
        <v>2.5592571135230275</v>
      </c>
    </row>
    <row r="9" spans="3:26">
      <c r="C9">
        <v>2</v>
      </c>
      <c r="E9">
        <v>53.34628</v>
      </c>
      <c r="F9">
        <v>39.733069999999998</v>
      </c>
      <c r="G9">
        <v>46.086489999999998</v>
      </c>
      <c r="H9">
        <f t="shared" ref="H9:H18" si="3">AVERAGE(E9:G9)</f>
        <v>46.388613333333332</v>
      </c>
      <c r="I9">
        <f t="shared" ref="I9:I16" si="4">STDEV(E9:G9)</f>
        <v>6.8116320002943098</v>
      </c>
      <c r="J9">
        <f t="shared" ref="J9:J16" si="5">I9/H9</f>
        <v>0.1468384482922169</v>
      </c>
      <c r="K9">
        <f t="shared" ref="K9:K16" si="6">J9*100</f>
        <v>14.683844829221689</v>
      </c>
      <c r="O9">
        <v>2</v>
      </c>
      <c r="P9" s="14">
        <f t="shared" si="0"/>
        <v>4.0396509240246408</v>
      </c>
      <c r="Q9" s="15">
        <f t="shared" ref="Q9:Q18" si="7">P9+Q8</f>
        <v>5.7904033440891762</v>
      </c>
      <c r="R9" s="16">
        <f t="shared" ref="R9:R18" si="8">((900*P9)+(5*Q8))/900</f>
        <v>4.0493773263583321</v>
      </c>
      <c r="S9" s="16"/>
      <c r="T9" s="14">
        <f t="shared" si="1"/>
        <v>3.041322235259607</v>
      </c>
      <c r="U9" s="15">
        <f t="shared" ref="U9:U18" si="9">T9+U8</f>
        <v>6.0433477559401592</v>
      </c>
      <c r="V9" s="16">
        <f t="shared" ref="V9:V18" si="10">((900*T9)+(5*U8))/900</f>
        <v>3.0580001548189437</v>
      </c>
      <c r="X9" s="14">
        <f t="shared" si="2"/>
        <v>3.5072521267233792</v>
      </c>
      <c r="Y9" s="15">
        <f t="shared" ref="Y9:Y18" si="11">X9+Y8</f>
        <v>6.0665092402464067</v>
      </c>
      <c r="Z9" s="16">
        <f t="shared" ref="Z9:Z18" si="12">((900*X9)+(5*Y8))/900</f>
        <v>3.521470221798507</v>
      </c>
    </row>
    <row r="10" spans="3:26">
      <c r="C10">
        <v>3</v>
      </c>
      <c r="E10">
        <v>39.281790000000001</v>
      </c>
      <c r="F10">
        <v>58.84431</v>
      </c>
      <c r="G10">
        <v>75.524929999999998</v>
      </c>
      <c r="H10">
        <f t="shared" si="3"/>
        <v>57.883676666666666</v>
      </c>
      <c r="I10">
        <f t="shared" si="4"/>
        <v>18.140656315738234</v>
      </c>
      <c r="J10">
        <f t="shared" si="5"/>
        <v>0.31339848054580904</v>
      </c>
      <c r="K10">
        <f t="shared" si="6"/>
        <v>31.339848054580905</v>
      </c>
      <c r="O10">
        <v>3</v>
      </c>
      <c r="P10" s="14">
        <f t="shared" si="0"/>
        <v>3.0082274860662954</v>
      </c>
      <c r="Q10" s="15">
        <f t="shared" si="7"/>
        <v>8.7986308301554708</v>
      </c>
      <c r="R10" s="16">
        <f t="shared" si="8"/>
        <v>3.0403963935334573</v>
      </c>
      <c r="S10" s="16"/>
      <c r="T10" s="14">
        <f t="shared" si="1"/>
        <v>4.4428505426811382</v>
      </c>
      <c r="U10" s="15">
        <f t="shared" si="9"/>
        <v>10.486198298621296</v>
      </c>
      <c r="V10" s="16">
        <f t="shared" si="10"/>
        <v>4.4764246968808061</v>
      </c>
      <c r="X10" s="14">
        <f t="shared" si="2"/>
        <v>5.6661286300968028</v>
      </c>
      <c r="Y10" s="15">
        <f t="shared" si="11"/>
        <v>11.732637870343209</v>
      </c>
      <c r="Z10" s="16">
        <f t="shared" si="12"/>
        <v>5.6998314592092818</v>
      </c>
    </row>
    <row r="11" spans="3:26">
      <c r="C11">
        <v>4</v>
      </c>
      <c r="E11">
        <v>48.722270000000002</v>
      </c>
      <c r="F11">
        <v>74.318860000000001</v>
      </c>
      <c r="G11">
        <v>81.020809999999997</v>
      </c>
      <c r="H11">
        <f t="shared" si="3"/>
        <v>68.020646666666664</v>
      </c>
      <c r="I11">
        <f t="shared" si="4"/>
        <v>17.045513777150688</v>
      </c>
      <c r="J11">
        <f t="shared" si="5"/>
        <v>0.25059323326756605</v>
      </c>
      <c r="K11">
        <f t="shared" si="6"/>
        <v>25.059323326756605</v>
      </c>
      <c r="O11">
        <v>4</v>
      </c>
      <c r="P11" s="14">
        <f t="shared" si="0"/>
        <v>3.7005478146083899</v>
      </c>
      <c r="Q11" s="15">
        <f t="shared" si="7"/>
        <v>12.499178644763861</v>
      </c>
      <c r="R11" s="16">
        <f t="shared" si="8"/>
        <v>3.7494290969981421</v>
      </c>
      <c r="S11" s="16"/>
      <c r="T11" s="14">
        <f t="shared" si="1"/>
        <v>5.577681138163685</v>
      </c>
      <c r="U11" s="15">
        <f t="shared" si="9"/>
        <v>16.06387943678498</v>
      </c>
      <c r="V11" s="16">
        <f t="shared" si="10"/>
        <v>5.6359377953782479</v>
      </c>
      <c r="X11" s="14">
        <f t="shared" si="2"/>
        <v>6.069170577882077</v>
      </c>
      <c r="Y11" s="15">
        <f t="shared" si="11"/>
        <v>17.801808448225287</v>
      </c>
      <c r="Z11" s="16">
        <f t="shared" si="12"/>
        <v>6.1343518993839838</v>
      </c>
    </row>
    <row r="12" spans="3:26">
      <c r="C12">
        <v>5</v>
      </c>
      <c r="E12" s="3">
        <v>80.41113</v>
      </c>
      <c r="F12">
        <v>54.828299999999999</v>
      </c>
      <c r="G12" s="3">
        <v>82.192089999999993</v>
      </c>
      <c r="H12">
        <f t="shared" si="3"/>
        <v>72.477173333333326</v>
      </c>
      <c r="I12">
        <f t="shared" si="4"/>
        <v>15.310290724948182</v>
      </c>
      <c r="J12">
        <f t="shared" si="5"/>
        <v>0.21124293375148437</v>
      </c>
      <c r="K12">
        <f t="shared" si="6"/>
        <v>21.124293375148437</v>
      </c>
      <c r="O12">
        <v>5</v>
      </c>
      <c r="P12" s="14">
        <f t="shared" si="0"/>
        <v>6.024459518920505</v>
      </c>
      <c r="Q12" s="15">
        <f t="shared" si="7"/>
        <v>18.523638163684367</v>
      </c>
      <c r="R12" s="16">
        <f t="shared" si="8"/>
        <v>6.0938994002803044</v>
      </c>
      <c r="T12" s="14">
        <f t="shared" si="1"/>
        <v>4.1483352889410385</v>
      </c>
      <c r="U12" s="15">
        <f t="shared" si="9"/>
        <v>20.212214725726017</v>
      </c>
      <c r="V12" s="16">
        <f t="shared" si="10"/>
        <v>4.2375790635898438</v>
      </c>
      <c r="X12" s="14">
        <f t="shared" si="2"/>
        <v>6.1550667351129364</v>
      </c>
      <c r="Y12" s="15">
        <f t="shared" si="11"/>
        <v>23.956875183338223</v>
      </c>
      <c r="Z12" s="16">
        <f t="shared" si="12"/>
        <v>6.2539656709364104</v>
      </c>
    </row>
    <row r="13" spans="3:26">
      <c r="C13">
        <v>10</v>
      </c>
      <c r="E13">
        <v>84.615070000000003</v>
      </c>
      <c r="F13">
        <v>84.847920000000002</v>
      </c>
      <c r="G13" s="1">
        <v>74.945859999999996</v>
      </c>
      <c r="H13">
        <f t="shared" si="3"/>
        <v>81.469616666666653</v>
      </c>
      <c r="I13">
        <f t="shared" si="4"/>
        <v>5.6509384676382188</v>
      </c>
      <c r="J13">
        <f t="shared" si="5"/>
        <v>6.9362526778038766E-2</v>
      </c>
      <c r="K13">
        <f t="shared" si="6"/>
        <v>6.9362526778038767</v>
      </c>
      <c r="O13">
        <v>10</v>
      </c>
      <c r="P13" s="14">
        <f t="shared" si="0"/>
        <v>6.3327566735112937</v>
      </c>
      <c r="Q13" s="15">
        <f t="shared" si="7"/>
        <v>24.856394837195662</v>
      </c>
      <c r="R13" s="16">
        <f t="shared" si="8"/>
        <v>6.4356657744206514</v>
      </c>
      <c r="T13" s="14">
        <f t="shared" si="1"/>
        <v>6.3498327955412153</v>
      </c>
      <c r="U13" s="15">
        <f t="shared" si="9"/>
        <v>26.562047521267232</v>
      </c>
      <c r="V13" s="16">
        <f t="shared" si="10"/>
        <v>6.4621228773508035</v>
      </c>
      <c r="X13" s="14">
        <f t="shared" si="2"/>
        <v>5.6236623643297152</v>
      </c>
      <c r="Y13" s="15">
        <f t="shared" si="11"/>
        <v>29.580537547667937</v>
      </c>
      <c r="Z13" s="16">
        <f t="shared" si="12"/>
        <v>5.7567561153482609</v>
      </c>
    </row>
    <row r="14" spans="3:26">
      <c r="C14">
        <v>15</v>
      </c>
      <c r="E14">
        <v>84.252960000000002</v>
      </c>
      <c r="F14">
        <v>76.153639999999996</v>
      </c>
      <c r="G14">
        <v>85.536609999999996</v>
      </c>
      <c r="H14">
        <f t="shared" si="3"/>
        <v>81.981070000000003</v>
      </c>
      <c r="I14">
        <f t="shared" si="4"/>
        <v>5.0873514360912804</v>
      </c>
      <c r="J14">
        <f t="shared" si="5"/>
        <v>6.2055196841066848E-2</v>
      </c>
      <c r="K14">
        <f t="shared" si="6"/>
        <v>6.2055196841066849</v>
      </c>
      <c r="O14">
        <v>15</v>
      </c>
      <c r="P14" s="14">
        <f t="shared" si="0"/>
        <v>6.3062012320328549</v>
      </c>
      <c r="Q14" s="15">
        <f t="shared" si="7"/>
        <v>31.162596069228517</v>
      </c>
      <c r="R14" s="16">
        <f t="shared" si="8"/>
        <v>6.4442923144617197</v>
      </c>
      <c r="T14" s="14">
        <f t="shared" si="1"/>
        <v>5.7122352596069224</v>
      </c>
      <c r="U14" s="15">
        <f t="shared" si="9"/>
        <v>32.274282780874152</v>
      </c>
      <c r="V14" s="16">
        <f t="shared" si="10"/>
        <v>5.8598021902806288</v>
      </c>
      <c r="X14" s="14">
        <f t="shared" si="2"/>
        <v>6.4003380756820185</v>
      </c>
      <c r="Y14" s="15">
        <f t="shared" si="11"/>
        <v>35.980875623349959</v>
      </c>
      <c r="Z14" s="16">
        <f t="shared" si="12"/>
        <v>6.5646743953912843</v>
      </c>
    </row>
    <row r="15" spans="3:26">
      <c r="C15">
        <v>30</v>
      </c>
      <c r="E15">
        <v>86.139849999999996</v>
      </c>
      <c r="F15">
        <v>87.336849999999998</v>
      </c>
      <c r="G15">
        <v>78.855090000000004</v>
      </c>
      <c r="H15">
        <f t="shared" si="3"/>
        <v>84.110596666666666</v>
      </c>
      <c r="I15">
        <f t="shared" si="4"/>
        <v>4.5905843846435603</v>
      </c>
      <c r="J15">
        <f t="shared" si="5"/>
        <v>5.457795529422068E-2</v>
      </c>
      <c r="K15">
        <f t="shared" si="6"/>
        <v>5.4577955294220679</v>
      </c>
      <c r="O15">
        <v>30</v>
      </c>
      <c r="P15" s="14">
        <f t="shared" si="0"/>
        <v>6.4445768553828104</v>
      </c>
      <c r="Q15" s="15">
        <f t="shared" si="7"/>
        <v>37.607172924611326</v>
      </c>
      <c r="R15" s="16">
        <f t="shared" si="8"/>
        <v>6.6177023891007458</v>
      </c>
      <c r="T15" s="14">
        <f t="shared" si="1"/>
        <v>6.532359196245233</v>
      </c>
      <c r="U15" s="15">
        <f t="shared" si="9"/>
        <v>38.806641977119384</v>
      </c>
      <c r="V15" s="16">
        <f t="shared" si="10"/>
        <v>6.7116607672500885</v>
      </c>
      <c r="X15" s="14">
        <f t="shared" si="2"/>
        <v>5.9103468759166917</v>
      </c>
      <c r="Y15" s="15">
        <f t="shared" si="11"/>
        <v>41.891222499266654</v>
      </c>
      <c r="Z15" s="16">
        <f t="shared" si="12"/>
        <v>6.1102406293797475</v>
      </c>
    </row>
    <row r="16" spans="3:26">
      <c r="C16">
        <v>60</v>
      </c>
      <c r="E16">
        <v>92.222949999999997</v>
      </c>
      <c r="F16">
        <v>91.259969999999996</v>
      </c>
      <c r="G16">
        <v>80.077380000000005</v>
      </c>
      <c r="H16">
        <f t="shared" si="3"/>
        <v>87.853433333333328</v>
      </c>
      <c r="I16">
        <f t="shared" si="4"/>
        <v>6.7514507109385953</v>
      </c>
      <c r="J16">
        <f t="shared" si="5"/>
        <v>7.6849025186326567E-2</v>
      </c>
      <c r="K16">
        <f t="shared" si="6"/>
        <v>7.6849025186326569</v>
      </c>
      <c r="O16">
        <v>60</v>
      </c>
      <c r="P16" s="14">
        <f t="shared" si="0"/>
        <v>6.8906827515400408</v>
      </c>
      <c r="Q16" s="15">
        <f t="shared" si="7"/>
        <v>44.497855676151367</v>
      </c>
      <c r="R16" s="16">
        <f t="shared" si="8"/>
        <v>7.0996114900101039</v>
      </c>
      <c r="T16" s="14">
        <f t="shared" si="1"/>
        <v>6.8200623349956002</v>
      </c>
      <c r="U16" s="15">
        <f t="shared" si="9"/>
        <v>45.626704312114981</v>
      </c>
      <c r="V16" s="16">
        <f t="shared" si="10"/>
        <v>7.0356547904240418</v>
      </c>
      <c r="X16" s="14">
        <f t="shared" si="2"/>
        <v>5.999983866236434</v>
      </c>
      <c r="Y16" s="15">
        <f t="shared" si="11"/>
        <v>47.891206365503088</v>
      </c>
      <c r="Z16" s="16">
        <f t="shared" si="12"/>
        <v>6.2327128801212481</v>
      </c>
    </row>
    <row r="17" spans="2:26">
      <c r="C17">
        <v>90</v>
      </c>
      <c r="E17">
        <v>91.639690000000002</v>
      </c>
      <c r="F17">
        <v>81.844089999999994</v>
      </c>
      <c r="G17">
        <v>86.263679999999994</v>
      </c>
      <c r="H17">
        <f t="shared" si="3"/>
        <v>86.582486666666668</v>
      </c>
      <c r="I17">
        <f>STDEV(E17:G17)</f>
        <v>4.9055757162674976</v>
      </c>
      <c r="J17">
        <f>I17/H17</f>
        <v>5.6657828911214347E-2</v>
      </c>
      <c r="K17">
        <f>J17*100</f>
        <v>5.6657828911214345</v>
      </c>
      <c r="O17">
        <v>90</v>
      </c>
      <c r="P17" s="14">
        <f t="shared" si="0"/>
        <v>6.8479092109122917</v>
      </c>
      <c r="Q17" s="15">
        <f t="shared" si="7"/>
        <v>51.345764887063659</v>
      </c>
      <c r="R17" s="16">
        <f t="shared" si="8"/>
        <v>7.0951195202242445</v>
      </c>
      <c r="T17" s="14">
        <f t="shared" si="1"/>
        <v>6.1295460545614544</v>
      </c>
      <c r="U17" s="15">
        <f t="shared" si="9"/>
        <v>51.756250366676433</v>
      </c>
      <c r="V17" s="16">
        <f t="shared" si="10"/>
        <v>6.3830277451843154</v>
      </c>
      <c r="X17" s="14">
        <f t="shared" si="2"/>
        <v>6.453657964212379</v>
      </c>
      <c r="Y17" s="15">
        <f t="shared" si="11"/>
        <v>54.344864329715463</v>
      </c>
      <c r="Z17" s="16">
        <f t="shared" si="12"/>
        <v>6.7197202217985073</v>
      </c>
    </row>
    <row r="18" spans="2:26">
      <c r="C18">
        <v>120</v>
      </c>
      <c r="E18">
        <v>85.666560000000004</v>
      </c>
      <c r="F18">
        <v>86.40522</v>
      </c>
      <c r="G18">
        <v>79.886250000000004</v>
      </c>
      <c r="H18">
        <f t="shared" si="3"/>
        <v>83.986010000000007</v>
      </c>
      <c r="I18">
        <f t="shared" ref="I18" si="13">STDEV(E18:G18)</f>
        <v>3.56965386166502</v>
      </c>
      <c r="J18">
        <f t="shared" ref="J18" si="14">I18/H18</f>
        <v>4.2502958072005319E-2</v>
      </c>
      <c r="K18">
        <f t="shared" ref="K18" si="15">J18*100</f>
        <v>4.2502958072005317</v>
      </c>
      <c r="O18">
        <v>120</v>
      </c>
      <c r="P18" s="14">
        <f t="shared" si="0"/>
        <v>6.4098679964799068</v>
      </c>
      <c r="Q18" s="15">
        <f t="shared" si="7"/>
        <v>57.755632883543569</v>
      </c>
      <c r="R18" s="16">
        <f t="shared" si="8"/>
        <v>6.6951222458524828</v>
      </c>
      <c r="T18" s="14">
        <f t="shared" si="1"/>
        <v>6.4640378410090937</v>
      </c>
      <c r="U18" s="15">
        <f t="shared" si="9"/>
        <v>58.220288207685527</v>
      </c>
      <c r="V18" s="16">
        <f t="shared" si="10"/>
        <v>6.7515725652684067</v>
      </c>
      <c r="X18" s="14">
        <f t="shared" si="2"/>
        <v>5.9859672924611331</v>
      </c>
      <c r="Y18" s="15">
        <f t="shared" si="11"/>
        <v>60.330831622176596</v>
      </c>
      <c r="Z18" s="16">
        <f t="shared" si="12"/>
        <v>6.2878832054039968</v>
      </c>
    </row>
    <row r="21" spans="2:26">
      <c r="B21" t="s">
        <v>54</v>
      </c>
    </row>
    <row r="22" spans="2:26">
      <c r="J22" s="5"/>
      <c r="K22" s="5"/>
    </row>
    <row r="23" spans="2:26">
      <c r="C23" t="s">
        <v>9</v>
      </c>
      <c r="E23">
        <v>1</v>
      </c>
      <c r="F23">
        <v>2</v>
      </c>
      <c r="G23">
        <v>3</v>
      </c>
      <c r="H23" t="s">
        <v>2</v>
      </c>
      <c r="I23" t="s">
        <v>3</v>
      </c>
    </row>
    <row r="24" spans="2:26">
      <c r="C24">
        <f>C7</f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2:26">
      <c r="C25">
        <f t="shared" ref="C25:C35" si="16">C8</f>
        <v>1</v>
      </c>
      <c r="E25">
        <f>((E8+1.7384)/13.636)</f>
        <v>1.750752420064535</v>
      </c>
      <c r="F25">
        <f t="shared" ref="F25:G25" si="17">((F8+1.7384)/13.636)</f>
        <v>3.0020255206805517</v>
      </c>
      <c r="G25">
        <f t="shared" si="17"/>
        <v>2.5592571135230275</v>
      </c>
      <c r="H25">
        <f>AVERAGE(E25:G25)</f>
        <v>2.4373450180893719</v>
      </c>
      <c r="I25">
        <f>STDEV(E25:G25)</f>
        <v>0.63448247599210406</v>
      </c>
    </row>
    <row r="26" spans="2:26">
      <c r="C26">
        <f t="shared" si="16"/>
        <v>2</v>
      </c>
      <c r="E26">
        <f t="shared" ref="E26:G26" si="18">((E9+1.7384)/13.636)</f>
        <v>4.0396509240246408</v>
      </c>
      <c r="F26">
        <f t="shared" si="18"/>
        <v>3.041322235259607</v>
      </c>
      <c r="G26">
        <f t="shared" si="18"/>
        <v>3.5072521267233792</v>
      </c>
      <c r="H26">
        <f t="shared" ref="H26:H35" si="19">AVERAGE(E26:G26)</f>
        <v>3.5294084286692091</v>
      </c>
      <c r="I26">
        <f t="shared" ref="I26:I35" si="20">STDEV(E26:G26)</f>
        <v>0.49953300090159952</v>
      </c>
    </row>
    <row r="27" spans="2:26">
      <c r="C27">
        <f t="shared" si="16"/>
        <v>3</v>
      </c>
      <c r="E27">
        <f t="shared" ref="E27:G27" si="21">((E10+1.7384)/13.636)</f>
        <v>3.0082274860662954</v>
      </c>
      <c r="F27">
        <f t="shared" si="21"/>
        <v>4.4428505426811382</v>
      </c>
      <c r="G27">
        <f t="shared" si="21"/>
        <v>5.6661286300968028</v>
      </c>
      <c r="H27">
        <f t="shared" si="19"/>
        <v>4.3724022196147452</v>
      </c>
      <c r="I27">
        <f t="shared" si="20"/>
        <v>1.3303502724947367</v>
      </c>
    </row>
    <row r="28" spans="2:26">
      <c r="C28">
        <f t="shared" si="16"/>
        <v>4</v>
      </c>
      <c r="E28">
        <f t="shared" ref="E28:G28" si="22">((E11+1.7384)/13.636)</f>
        <v>3.7005478146083899</v>
      </c>
      <c r="F28">
        <f t="shared" si="22"/>
        <v>5.577681138163685</v>
      </c>
      <c r="G28">
        <f t="shared" si="22"/>
        <v>6.069170577882077</v>
      </c>
      <c r="H28">
        <f t="shared" si="19"/>
        <v>5.1157998435513834</v>
      </c>
      <c r="I28">
        <f t="shared" si="20"/>
        <v>1.2500376779957965</v>
      </c>
    </row>
    <row r="29" spans="2:26">
      <c r="C29">
        <f t="shared" si="16"/>
        <v>5</v>
      </c>
      <c r="E29">
        <f t="shared" ref="E29:G29" si="23">((E12+1.7384)/13.636)</f>
        <v>6.024459518920505</v>
      </c>
      <c r="F29">
        <f t="shared" si="23"/>
        <v>4.1483352889410385</v>
      </c>
      <c r="G29">
        <f t="shared" si="23"/>
        <v>6.1550667351129364</v>
      </c>
      <c r="H29">
        <f t="shared" si="19"/>
        <v>5.4426205143248261</v>
      </c>
      <c r="I29">
        <f t="shared" si="20"/>
        <v>1.1227845940853791</v>
      </c>
    </row>
    <row r="30" spans="2:26">
      <c r="C30">
        <f t="shared" si="16"/>
        <v>10</v>
      </c>
      <c r="E30">
        <f t="shared" ref="E30:G30" si="24">((E13+1.7384)/13.636)</f>
        <v>6.3327566735112937</v>
      </c>
      <c r="F30">
        <f t="shared" si="24"/>
        <v>6.3498327955412153</v>
      </c>
      <c r="G30">
        <f t="shared" si="24"/>
        <v>5.6236623643297152</v>
      </c>
      <c r="H30">
        <f t="shared" si="19"/>
        <v>6.1020839444607411</v>
      </c>
      <c r="I30">
        <f t="shared" si="20"/>
        <v>0.41441320531227777</v>
      </c>
    </row>
    <row r="31" spans="2:26">
      <c r="C31">
        <f t="shared" si="16"/>
        <v>15</v>
      </c>
      <c r="E31">
        <f t="shared" ref="E31:G31" si="25">((E14+1.7384)/13.636)</f>
        <v>6.3062012320328549</v>
      </c>
      <c r="F31">
        <f t="shared" si="25"/>
        <v>5.7122352596069224</v>
      </c>
      <c r="G31">
        <f t="shared" si="25"/>
        <v>6.4003380756820185</v>
      </c>
      <c r="H31">
        <f t="shared" si="19"/>
        <v>6.1395915224405995</v>
      </c>
      <c r="I31">
        <f t="shared" si="20"/>
        <v>0.37308238751036127</v>
      </c>
    </row>
    <row r="32" spans="2:26">
      <c r="C32">
        <f t="shared" si="16"/>
        <v>30</v>
      </c>
      <c r="E32">
        <f t="shared" ref="E32:G32" si="26">((E15+1.7384)/13.636)</f>
        <v>6.4445768553828104</v>
      </c>
      <c r="F32">
        <f t="shared" si="26"/>
        <v>6.532359196245233</v>
      </c>
      <c r="G32">
        <f t="shared" si="26"/>
        <v>5.9103468759166917</v>
      </c>
      <c r="H32">
        <f t="shared" si="19"/>
        <v>6.2957609758482453</v>
      </c>
      <c r="I32">
        <f t="shared" si="20"/>
        <v>0.3366518322560545</v>
      </c>
    </row>
    <row r="33" spans="3:9">
      <c r="C33">
        <f t="shared" si="16"/>
        <v>60</v>
      </c>
      <c r="E33">
        <f t="shared" ref="E33:G33" si="27">((E16+1.7384)/13.636)</f>
        <v>6.8906827515400408</v>
      </c>
      <c r="F33">
        <f t="shared" si="27"/>
        <v>6.8200623349956002</v>
      </c>
      <c r="G33">
        <f t="shared" si="27"/>
        <v>5.999983866236434</v>
      </c>
      <c r="H33">
        <f t="shared" si="19"/>
        <v>6.5702429842573586</v>
      </c>
      <c r="I33">
        <f t="shared" si="20"/>
        <v>0.49511958865786099</v>
      </c>
    </row>
    <row r="34" spans="3:9">
      <c r="C34">
        <f t="shared" si="16"/>
        <v>90</v>
      </c>
      <c r="E34">
        <f t="shared" ref="E34:G34" si="28">((E17+1.7384)/13.636)</f>
        <v>6.8479092109122917</v>
      </c>
      <c r="F34">
        <f t="shared" si="28"/>
        <v>6.1295460545614544</v>
      </c>
      <c r="G34">
        <f t="shared" si="28"/>
        <v>6.453657964212379</v>
      </c>
      <c r="H34">
        <f t="shared" si="19"/>
        <v>6.477037743228709</v>
      </c>
      <c r="I34">
        <f t="shared" si="20"/>
        <v>0.3597518125746188</v>
      </c>
    </row>
    <row r="35" spans="3:9">
      <c r="C35">
        <f t="shared" si="16"/>
        <v>120</v>
      </c>
      <c r="E35">
        <f t="shared" ref="E35:G35" si="29">((E18+1.7384)/13.636)</f>
        <v>6.4098679964799068</v>
      </c>
      <c r="F35">
        <f t="shared" si="29"/>
        <v>6.4640378410090937</v>
      </c>
      <c r="G35">
        <f t="shared" si="29"/>
        <v>5.9859672924611331</v>
      </c>
      <c r="H35">
        <f t="shared" si="19"/>
        <v>6.2866243766500451</v>
      </c>
      <c r="I35">
        <f t="shared" si="20"/>
        <v>0.26178159736469769</v>
      </c>
    </row>
    <row r="40" spans="3:9">
      <c r="C40" s="44" t="s">
        <v>11</v>
      </c>
      <c r="D40" s="44"/>
      <c r="E40" s="44"/>
      <c r="F40" s="44"/>
      <c r="G40" s="44"/>
      <c r="H40" s="44"/>
      <c r="I40" s="44"/>
    </row>
    <row r="41" spans="3:9">
      <c r="C41" t="s">
        <v>9</v>
      </c>
      <c r="E41">
        <v>1</v>
      </c>
      <c r="F41">
        <v>2</v>
      </c>
      <c r="G41">
        <v>3</v>
      </c>
      <c r="H41" t="s">
        <v>2</v>
      </c>
      <c r="I41" t="s">
        <v>3</v>
      </c>
    </row>
    <row r="42" spans="3:9"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3:9">
      <c r="C43">
        <f t="shared" ref="C43:C53" si="30">C25</f>
        <v>1</v>
      </c>
      <c r="E43">
        <f>(R8/7.72)*100</f>
        <v>22.67814015627636</v>
      </c>
      <c r="F43">
        <f>(V8/7.72)*100</f>
        <v>38.886340941457924</v>
      </c>
      <c r="G43">
        <f>(Z8/7.72)*100</f>
        <v>33.150998879831967</v>
      </c>
      <c r="H43">
        <f>AVERAGE(E43:G43)</f>
        <v>31.571826659188748</v>
      </c>
      <c r="I43">
        <f>STDEV(E43:G43)</f>
        <v>8.2186849221775606</v>
      </c>
    </row>
    <row r="44" spans="3:9">
      <c r="C44">
        <f t="shared" si="30"/>
        <v>2</v>
      </c>
      <c r="E44">
        <f t="shared" ref="E44:E53" si="31">(R9/7.72)*100</f>
        <v>52.453074175626071</v>
      </c>
      <c r="F44">
        <f t="shared" ref="F44:F53" si="32">(V9/7.72)*100</f>
        <v>39.611400969157302</v>
      </c>
      <c r="G44">
        <f t="shared" ref="G44:G53" si="33">(Z9/7.72)*100</f>
        <v>45.614899246094652</v>
      </c>
      <c r="H44">
        <f t="shared" ref="H44:H53" si="34">AVERAGE(E44:G44)</f>
        <v>45.893124796959341</v>
      </c>
      <c r="I44">
        <f t="shared" ref="I44:I53" si="35">STDEV(E44:G44)</f>
        <v>6.4253560040125413</v>
      </c>
    </row>
    <row r="45" spans="3:9">
      <c r="C45">
        <f t="shared" si="30"/>
        <v>3</v>
      </c>
      <c r="E45">
        <f t="shared" si="31"/>
        <v>39.38337297323131</v>
      </c>
      <c r="F45">
        <f t="shared" si="32"/>
        <v>57.984775866331681</v>
      </c>
      <c r="G45">
        <f t="shared" si="33"/>
        <v>73.832013720327481</v>
      </c>
      <c r="H45">
        <f t="shared" si="34"/>
        <v>57.066720853296829</v>
      </c>
      <c r="I45">
        <f t="shared" si="35"/>
        <v>17.242660209081489</v>
      </c>
    </row>
    <row r="46" spans="3:9">
      <c r="C46">
        <f t="shared" si="30"/>
        <v>4</v>
      </c>
      <c r="E46">
        <f t="shared" si="31"/>
        <v>48.567734417074384</v>
      </c>
      <c r="F46">
        <f t="shared" si="32"/>
        <v>73.004375587801135</v>
      </c>
      <c r="G46">
        <f t="shared" si="33"/>
        <v>79.460516831398749</v>
      </c>
      <c r="H46">
        <f t="shared" si="34"/>
        <v>67.010875612091425</v>
      </c>
      <c r="I46">
        <f t="shared" si="35"/>
        <v>16.295169001695587</v>
      </c>
    </row>
    <row r="47" spans="3:9">
      <c r="C47">
        <f t="shared" si="30"/>
        <v>5</v>
      </c>
      <c r="E47">
        <f t="shared" si="31"/>
        <v>78.936520729019492</v>
      </c>
      <c r="F47">
        <f t="shared" si="32"/>
        <v>54.890920512821815</v>
      </c>
      <c r="G47">
        <f t="shared" si="33"/>
        <v>81.009918017311023</v>
      </c>
      <c r="H47">
        <f t="shared" si="34"/>
        <v>71.612453086384107</v>
      </c>
      <c r="I47">
        <f t="shared" si="35"/>
        <v>14.518332644808206</v>
      </c>
    </row>
    <row r="48" spans="3:9">
      <c r="C48">
        <f t="shared" si="30"/>
        <v>10</v>
      </c>
      <c r="E48">
        <f t="shared" si="31"/>
        <v>83.363546300785643</v>
      </c>
      <c r="F48">
        <f t="shared" si="32"/>
        <v>83.70625488796378</v>
      </c>
      <c r="G48">
        <f t="shared" si="33"/>
        <v>74.569379732490432</v>
      </c>
      <c r="H48">
        <f t="shared" si="34"/>
        <v>80.546393640413285</v>
      </c>
      <c r="I48">
        <f t="shared" si="35"/>
        <v>5.1790813601988157</v>
      </c>
    </row>
    <row r="49" spans="3:9">
      <c r="C49">
        <f t="shared" si="30"/>
        <v>15</v>
      </c>
      <c r="E49">
        <f t="shared" si="31"/>
        <v>83.475289047431602</v>
      </c>
      <c r="F49">
        <f t="shared" si="32"/>
        <v>75.904173449230953</v>
      </c>
      <c r="G49">
        <f t="shared" si="33"/>
        <v>85.034642427348246</v>
      </c>
      <c r="H49">
        <f t="shared" si="34"/>
        <v>81.471368308003591</v>
      </c>
      <c r="I49">
        <f t="shared" si="35"/>
        <v>4.883967617370411</v>
      </c>
    </row>
    <row r="50" spans="3:9">
      <c r="C50">
        <f t="shared" si="30"/>
        <v>30</v>
      </c>
      <c r="E50">
        <f t="shared" si="31"/>
        <v>85.72153353757443</v>
      </c>
      <c r="F50">
        <f t="shared" si="32"/>
        <v>86.938610974742076</v>
      </c>
      <c r="G50">
        <f t="shared" si="33"/>
        <v>79.148194681084817</v>
      </c>
      <c r="H50">
        <f t="shared" si="34"/>
        <v>83.936113064467108</v>
      </c>
      <c r="I50">
        <f t="shared" si="35"/>
        <v>4.1908759473961057</v>
      </c>
    </row>
    <row r="51" spans="3:9">
      <c r="C51">
        <f t="shared" si="30"/>
        <v>60</v>
      </c>
      <c r="E51">
        <f t="shared" si="31"/>
        <v>91.963879404275957</v>
      </c>
      <c r="F51">
        <f t="shared" si="32"/>
        <v>91.135424746425414</v>
      </c>
      <c r="G51">
        <f t="shared" si="33"/>
        <v>80.734622799498041</v>
      </c>
      <c r="H51">
        <f t="shared" si="34"/>
        <v>87.944642316733123</v>
      </c>
      <c r="I51">
        <f t="shared" si="35"/>
        <v>6.2577847805123357</v>
      </c>
    </row>
    <row r="52" spans="3:9">
      <c r="C52">
        <f t="shared" si="30"/>
        <v>90</v>
      </c>
      <c r="E52">
        <f t="shared" si="31"/>
        <v>91.905693267153438</v>
      </c>
      <c r="F52">
        <f t="shared" si="32"/>
        <v>82.681706543838288</v>
      </c>
      <c r="G52">
        <f t="shared" si="33"/>
        <v>87.043008054384813</v>
      </c>
      <c r="H52">
        <f t="shared" si="34"/>
        <v>87.210135955125509</v>
      </c>
      <c r="I52">
        <f t="shared" si="35"/>
        <v>4.6142639249806718</v>
      </c>
    </row>
    <row r="53" spans="3:9">
      <c r="C53">
        <f t="shared" si="30"/>
        <v>120</v>
      </c>
      <c r="E53">
        <f t="shared" si="31"/>
        <v>86.724381422959624</v>
      </c>
      <c r="F53">
        <f t="shared" si="32"/>
        <v>87.455603177051898</v>
      </c>
      <c r="G53">
        <f t="shared" si="33"/>
        <v>81.449264318704621</v>
      </c>
      <c r="H53">
        <f t="shared" si="34"/>
        <v>85.209749639572053</v>
      </c>
      <c r="I53">
        <f t="shared" si="35"/>
        <v>3.2771342205895366</v>
      </c>
    </row>
    <row r="91" spans="6:6">
      <c r="F91" s="1"/>
    </row>
  </sheetData>
  <mergeCells count="1">
    <mergeCell ref="C40:I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G86" sqref="G86"/>
    </sheetView>
  </sheetViews>
  <sheetFormatPr baseColWidth="10" defaultColWidth="8.6640625" defaultRowHeight="12.75" customHeight="1" x14ac:dyDescent="0"/>
  <cols>
    <col min="1" max="16384" width="8.6640625" style="22"/>
  </cols>
  <sheetData>
    <row r="1" spans="1:7" s="23" customFormat="1" ht="12.75" customHeight="1">
      <c r="A1" s="26" t="s">
        <v>60</v>
      </c>
      <c r="C1" s="27" t="s">
        <v>61</v>
      </c>
    </row>
    <row r="2" spans="1:7" s="23" customFormat="1" ht="12.75" customHeight="1"/>
    <row r="3" spans="1:7" s="23" customFormat="1" ht="12.75" customHeight="1">
      <c r="A3" s="24"/>
      <c r="B3" s="25"/>
      <c r="E3" s="24" t="s">
        <v>66</v>
      </c>
      <c r="F3" s="25" t="s">
        <v>68</v>
      </c>
    </row>
    <row r="4" spans="1:7" s="23" customFormat="1" ht="12.75" customHeight="1">
      <c r="A4" s="24" t="s">
        <v>62</v>
      </c>
      <c r="B4" s="25" t="s">
        <v>64</v>
      </c>
      <c r="E4" s="24" t="s">
        <v>67</v>
      </c>
      <c r="F4" s="28">
        <v>42604</v>
      </c>
    </row>
    <row r="5" spans="1:7" s="23" customFormat="1" ht="12.75" customHeight="1">
      <c r="A5" s="24" t="s">
        <v>63</v>
      </c>
      <c r="B5" s="25" t="s">
        <v>65</v>
      </c>
      <c r="E5" s="24" t="s">
        <v>9</v>
      </c>
      <c r="F5" s="29">
        <v>0.54181712962962958</v>
      </c>
    </row>
    <row r="6" spans="1:7" ht="12.75" customHeight="1" thickBot="1"/>
    <row r="7" spans="1:7" ht="12.75" customHeight="1">
      <c r="A7" s="30" t="s">
        <v>9</v>
      </c>
      <c r="B7" s="30" t="s">
        <v>70</v>
      </c>
      <c r="C7" s="30" t="s">
        <v>71</v>
      </c>
      <c r="D7" s="30" t="s">
        <v>72</v>
      </c>
      <c r="E7" s="32"/>
      <c r="F7" s="32"/>
      <c r="G7" s="32"/>
    </row>
    <row r="8" spans="1:7" ht="12.75" customHeight="1">
      <c r="A8" s="31" t="s">
        <v>69</v>
      </c>
      <c r="B8" s="31" t="s">
        <v>73</v>
      </c>
      <c r="C8" s="31" t="s">
        <v>73</v>
      </c>
      <c r="D8" s="31" t="s">
        <v>73</v>
      </c>
      <c r="E8" s="33" t="s">
        <v>20</v>
      </c>
      <c r="F8" s="33" t="s">
        <v>74</v>
      </c>
      <c r="G8" s="33" t="s">
        <v>75</v>
      </c>
    </row>
    <row r="9" spans="1:7" ht="12.75" customHeight="1">
      <c r="A9" s="22">
        <v>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/>
    </row>
    <row r="10" spans="1:7" ht="12.75" customHeight="1">
      <c r="A10" s="22">
        <v>1</v>
      </c>
      <c r="B10" s="39">
        <v>28.763391987605878</v>
      </c>
      <c r="C10" s="39">
        <v>17.895329327337535</v>
      </c>
      <c r="D10" s="39">
        <v>31.689649597242457</v>
      </c>
      <c r="E10" s="39">
        <v>26.11612363739529</v>
      </c>
      <c r="F10" s="39">
        <v>7.2682074967420558</v>
      </c>
      <c r="G10" s="39">
        <v>27.830345719204736</v>
      </c>
    </row>
    <row r="11" spans="1:7" ht="12.75" customHeight="1">
      <c r="A11" s="22">
        <v>2</v>
      </c>
      <c r="B11" s="39">
        <v>25.349229416173308</v>
      </c>
      <c r="C11" s="39">
        <v>48.987397981914953</v>
      </c>
      <c r="D11" s="39">
        <v>42.720386457614254</v>
      </c>
      <c r="E11" s="39">
        <v>39.019004618567507</v>
      </c>
      <c r="F11" s="39">
        <v>12.246057484938671</v>
      </c>
      <c r="G11" s="39">
        <v>31.384853623639813</v>
      </c>
    </row>
    <row r="12" spans="1:7" ht="12.75" customHeight="1">
      <c r="A12" s="22">
        <v>3</v>
      </c>
      <c r="B12" s="39">
        <v>57.540006201334982</v>
      </c>
      <c r="C12" s="39">
        <v>52.414921538005608</v>
      </c>
      <c r="D12" s="39">
        <v>36.118271543483154</v>
      </c>
      <c r="E12" s="39">
        <v>48.691066427607915</v>
      </c>
      <c r="F12" s="39">
        <v>11.185839333741511</v>
      </c>
      <c r="G12" s="39">
        <v>22.973083471836059</v>
      </c>
    </row>
    <row r="13" spans="1:7" ht="12.75" customHeight="1">
      <c r="A13" s="22">
        <v>4</v>
      </c>
      <c r="B13" s="39">
        <v>47.380716347862446</v>
      </c>
      <c r="C13" s="39">
        <v>60.503762146527571</v>
      </c>
      <c r="D13" s="39">
        <v>62.953121604879044</v>
      </c>
      <c r="E13" s="39">
        <v>56.945866699756351</v>
      </c>
      <c r="F13" s="39">
        <v>8.373703862676674</v>
      </c>
      <c r="G13" s="39">
        <v>14.704673662842859</v>
      </c>
    </row>
    <row r="14" spans="1:7" ht="12.75" customHeight="1">
      <c r="A14" s="22">
        <v>5</v>
      </c>
      <c r="B14" s="39">
        <v>51.098798238530662</v>
      </c>
      <c r="C14" s="39">
        <v>65.143289338342797</v>
      </c>
      <c r="D14" s="39">
        <v>68.639746156733949</v>
      </c>
      <c r="E14" s="39">
        <v>61.627277911202469</v>
      </c>
      <c r="F14" s="39">
        <v>9.2840166810554638</v>
      </c>
      <c r="G14" s="39">
        <v>15.064784614424509</v>
      </c>
    </row>
    <row r="15" spans="1:7" ht="12.75" customHeight="1">
      <c r="A15" s="22">
        <v>10</v>
      </c>
      <c r="B15" s="39">
        <v>76.181241108316073</v>
      </c>
      <c r="C15" s="39">
        <v>65.775609074681455</v>
      </c>
      <c r="D15" s="39">
        <v>71.808266738802701</v>
      </c>
      <c r="E15" s="39">
        <v>71.255038973933409</v>
      </c>
      <c r="F15" s="39">
        <v>5.2248292053154648</v>
      </c>
      <c r="G15" s="39">
        <v>7.3325750438882187</v>
      </c>
    </row>
    <row r="16" spans="1:7" ht="12.75" customHeight="1">
      <c r="A16" s="22">
        <v>15</v>
      </c>
      <c r="B16" s="39">
        <v>67.597488846951975</v>
      </c>
      <c r="C16" s="39">
        <v>77.479199475686798</v>
      </c>
      <c r="D16" s="39">
        <v>73.896587372419219</v>
      </c>
      <c r="E16" s="39">
        <v>72.991091898352664</v>
      </c>
      <c r="F16" s="39">
        <v>5.0026985495509271</v>
      </c>
      <c r="G16" s="39">
        <v>6.8538480784993334</v>
      </c>
    </row>
    <row r="17" spans="1:7" ht="12.75" customHeight="1">
      <c r="A17" s="22">
        <v>30</v>
      </c>
      <c r="B17" s="39">
        <v>79.452161302392653</v>
      </c>
      <c r="C17" s="39">
        <v>73.129117034307839</v>
      </c>
      <c r="D17" s="39">
        <v>75.854793411040617</v>
      </c>
      <c r="E17" s="39">
        <v>76.145357249247041</v>
      </c>
      <c r="F17" s="39">
        <v>3.1715205678183755</v>
      </c>
      <c r="G17" s="39">
        <v>4.1650872520527011</v>
      </c>
    </row>
    <row r="18" spans="1:7" ht="12.75" customHeight="1">
      <c r="A18" s="22">
        <v>60</v>
      </c>
      <c r="B18" s="39">
        <v>81.399028648015786</v>
      </c>
      <c r="C18" s="39">
        <v>70.622186586535818</v>
      </c>
      <c r="D18" s="39">
        <v>71.382445307284243</v>
      </c>
      <c r="E18" s="39">
        <v>74.467886847278621</v>
      </c>
      <c r="F18" s="39">
        <v>6.014569255321871</v>
      </c>
      <c r="G18" s="39">
        <v>8.076728788688154</v>
      </c>
    </row>
    <row r="19" spans="1:7" ht="12.75" customHeight="1">
      <c r="A19" s="22">
        <v>90</v>
      </c>
      <c r="B19" s="39">
        <v>70.507068237270644</v>
      </c>
      <c r="C19" s="39">
        <v>71.230972271574743</v>
      </c>
      <c r="D19" s="39">
        <v>81.901033969118004</v>
      </c>
      <c r="E19" s="39">
        <v>74.54635815932113</v>
      </c>
      <c r="F19" s="39">
        <v>6.3796121718431218</v>
      </c>
      <c r="G19" s="39">
        <v>8.5579125920659447</v>
      </c>
    </row>
    <row r="20" spans="1:7" ht="12.75" customHeight="1" thickBot="1">
      <c r="A20" s="34">
        <v>120</v>
      </c>
      <c r="B20" s="40">
        <v>80.686185118768933</v>
      </c>
      <c r="C20" s="40">
        <v>75.828415138999674</v>
      </c>
      <c r="D20" s="40">
        <v>74.301477832438863</v>
      </c>
      <c r="E20" s="40">
        <v>76.938692696735828</v>
      </c>
      <c r="F20" s="40">
        <v>3.3340154430413906</v>
      </c>
      <c r="G20" s="40">
        <v>4.3333403859393087</v>
      </c>
    </row>
    <row r="21" spans="1:7" ht="12.75" customHeight="1" thickBot="1"/>
    <row r="22" spans="1:7" ht="12.75" customHeight="1">
      <c r="A22" s="30" t="s">
        <v>9</v>
      </c>
      <c r="B22" s="30" t="s">
        <v>76</v>
      </c>
      <c r="C22" s="30" t="s">
        <v>77</v>
      </c>
      <c r="D22" s="30" t="s">
        <v>78</v>
      </c>
      <c r="E22" s="32"/>
      <c r="F22" s="32"/>
      <c r="G22" s="32"/>
    </row>
    <row r="23" spans="1:7" ht="12.75" customHeight="1">
      <c r="A23" s="31" t="s">
        <v>69</v>
      </c>
      <c r="B23" s="31" t="s">
        <v>73</v>
      </c>
      <c r="C23" s="31" t="s">
        <v>73</v>
      </c>
      <c r="D23" s="31" t="s">
        <v>73</v>
      </c>
      <c r="E23" s="33" t="s">
        <v>20</v>
      </c>
      <c r="F23" s="33" t="s">
        <v>74</v>
      </c>
      <c r="G23" s="33" t="s">
        <v>75</v>
      </c>
    </row>
    <row r="24" spans="1:7" ht="12.75" customHeight="1">
      <c r="A24" s="22">
        <v>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/>
    </row>
    <row r="25" spans="1:7" ht="12.75" customHeight="1">
      <c r="A25" s="22">
        <v>1</v>
      </c>
      <c r="B25" s="39">
        <v>18.668757607287851</v>
      </c>
      <c r="C25" s="39">
        <v>17.246617804122302</v>
      </c>
      <c r="D25" s="39">
        <v>18.070700025352846</v>
      </c>
      <c r="E25" s="39">
        <v>17.995358478921002</v>
      </c>
      <c r="F25" s="39">
        <v>0.71405718706626964</v>
      </c>
      <c r="G25" s="39">
        <v>3.9680075720785775</v>
      </c>
    </row>
    <row r="26" spans="1:7" ht="12.75" customHeight="1">
      <c r="A26" s="22">
        <v>2</v>
      </c>
      <c r="B26" s="39">
        <v>35.012395362149917</v>
      </c>
      <c r="C26" s="39">
        <v>33.176608385712008</v>
      </c>
      <c r="D26" s="39">
        <v>29.330948712683419</v>
      </c>
      <c r="E26" s="39">
        <v>32.506650820181783</v>
      </c>
      <c r="F26" s="39">
        <v>2.899369131792624</v>
      </c>
      <c r="G26" s="39">
        <v>8.9193105368841881</v>
      </c>
    </row>
    <row r="27" spans="1:7" ht="12.75" customHeight="1">
      <c r="A27" s="22">
        <v>3</v>
      </c>
      <c r="B27" s="39">
        <v>43.493840176116244</v>
      </c>
      <c r="C27" s="39">
        <v>41.754130162200859</v>
      </c>
      <c r="D27" s="39">
        <v>42.543108442497804</v>
      </c>
      <c r="E27" s="39">
        <v>42.597026260271633</v>
      </c>
      <c r="F27" s="39">
        <v>0.8711073880036182</v>
      </c>
      <c r="G27" s="39">
        <v>2.0449957766560374</v>
      </c>
    </row>
    <row r="28" spans="1:7" ht="12.75" customHeight="1">
      <c r="A28" s="22">
        <v>4</v>
      </c>
      <c r="B28" s="39">
        <v>47.982211708885089</v>
      </c>
      <c r="C28" s="39">
        <v>48.51106519811357</v>
      </c>
      <c r="D28" s="39">
        <v>54.131137310326871</v>
      </c>
      <c r="E28" s="39">
        <v>50.208138072441841</v>
      </c>
      <c r="F28" s="39">
        <v>3.4076918535281568</v>
      </c>
      <c r="G28" s="39">
        <v>6.7871305018549668</v>
      </c>
    </row>
    <row r="29" spans="1:7" ht="12.75" customHeight="1">
      <c r="A29" s="22">
        <v>5</v>
      </c>
      <c r="B29" s="39">
        <v>61.108619164686814</v>
      </c>
      <c r="C29" s="39">
        <v>57.100919241433665</v>
      </c>
      <c r="D29" s="39">
        <v>51.435246421635043</v>
      </c>
      <c r="E29" s="39">
        <v>56.548261609251846</v>
      </c>
      <c r="F29" s="39">
        <v>4.8603094449130353</v>
      </c>
      <c r="G29" s="39">
        <v>8.594975878299751</v>
      </c>
    </row>
    <row r="30" spans="1:7" ht="12.75" customHeight="1">
      <c r="A30" s="22">
        <v>10</v>
      </c>
      <c r="B30" s="39">
        <v>79.479968383509387</v>
      </c>
      <c r="C30" s="39">
        <v>81.209927302721013</v>
      </c>
      <c r="D30" s="39">
        <v>77.47611842188283</v>
      </c>
      <c r="E30" s="39">
        <v>79.388671369371067</v>
      </c>
      <c r="F30" s="39">
        <v>1.8685779481331382</v>
      </c>
      <c r="G30" s="39">
        <v>2.3537085529989787</v>
      </c>
    </row>
    <row r="31" spans="1:7" ht="12.75" customHeight="1">
      <c r="A31" s="22">
        <v>15</v>
      </c>
      <c r="B31" s="39">
        <v>81.779505952182916</v>
      </c>
      <c r="C31" s="39">
        <v>87.557889954881091</v>
      </c>
      <c r="D31" s="39">
        <v>80.936609854112135</v>
      </c>
      <c r="E31" s="39">
        <v>83.424668587058719</v>
      </c>
      <c r="F31" s="39">
        <v>3.6041999964767975</v>
      </c>
      <c r="G31" s="39">
        <v>4.3203048421050605</v>
      </c>
    </row>
    <row r="32" spans="1:7" ht="12.75" customHeight="1">
      <c r="A32" s="22">
        <v>30</v>
      </c>
      <c r="B32" s="39">
        <v>89.424650996848669</v>
      </c>
      <c r="C32" s="39">
        <v>72.176398450378969</v>
      </c>
      <c r="D32" s="39">
        <v>90.303970301607094</v>
      </c>
      <c r="E32" s="39">
        <v>83.968339916278239</v>
      </c>
      <c r="F32" s="39">
        <v>10.221580761375723</v>
      </c>
      <c r="G32" s="39">
        <v>12.173136650751088</v>
      </c>
    </row>
    <row r="33" spans="1:7" ht="12.75" customHeight="1">
      <c r="A33" s="22">
        <v>60</v>
      </c>
      <c r="B33" s="39">
        <v>83.737181612418084</v>
      </c>
      <c r="C33" s="39">
        <v>80.091706177720013</v>
      </c>
      <c r="D33" s="39">
        <v>90.660458852101129</v>
      </c>
      <c r="E33" s="39">
        <v>84.829782214079742</v>
      </c>
      <c r="F33" s="39">
        <v>5.3684229834396495</v>
      </c>
      <c r="G33" s="39">
        <v>6.3284648897148976</v>
      </c>
    </row>
    <row r="34" spans="1:7" ht="12.75" customHeight="1">
      <c r="A34" s="22">
        <v>90</v>
      </c>
      <c r="B34" s="39">
        <v>78.975779427943422</v>
      </c>
      <c r="C34" s="39">
        <v>84.047495861520687</v>
      </c>
      <c r="D34" s="39">
        <v>94.674755104124486</v>
      </c>
      <c r="E34" s="39">
        <v>85.899343464529522</v>
      </c>
      <c r="F34" s="39">
        <v>8.0116455225445655</v>
      </c>
      <c r="G34" s="39">
        <v>9.3267831853136567</v>
      </c>
    </row>
    <row r="35" spans="1:7" ht="12.75" customHeight="1" thickBot="1">
      <c r="A35" s="34">
        <v>120</v>
      </c>
      <c r="B35" s="40">
        <v>73.993256831215433</v>
      </c>
      <c r="C35" s="40">
        <v>91.226882735629459</v>
      </c>
      <c r="D35" s="40">
        <v>93.283503327417662</v>
      </c>
      <c r="E35" s="40">
        <v>86.16788096475419</v>
      </c>
      <c r="F35" s="40">
        <v>10.593560622347425</v>
      </c>
      <c r="G35" s="40">
        <v>12.294094393107541</v>
      </c>
    </row>
    <row r="37" spans="1:7" ht="12.75" customHeight="1" thickBot="1">
      <c r="A37" s="35" t="s">
        <v>79</v>
      </c>
      <c r="B37" s="35"/>
    </row>
    <row r="38" spans="1:7" ht="12.75" customHeight="1">
      <c r="A38" s="36" t="s">
        <v>80</v>
      </c>
      <c r="B38" s="36" t="s">
        <v>70</v>
      </c>
      <c r="C38" s="36" t="s">
        <v>71</v>
      </c>
      <c r="D38" s="36" t="s">
        <v>72</v>
      </c>
    </row>
    <row r="39" spans="1:7" ht="12.75" customHeight="1">
      <c r="A39" s="22" t="s">
        <v>76</v>
      </c>
      <c r="B39" s="39">
        <v>13.41956540963719</v>
      </c>
      <c r="C39" s="39">
        <v>14.318031323112516</v>
      </c>
      <c r="D39" s="39">
        <v>13.789078097448515</v>
      </c>
    </row>
    <row r="40" spans="1:7" ht="12.75" customHeight="1">
      <c r="A40" s="22" t="s">
        <v>77</v>
      </c>
      <c r="B40" s="41">
        <v>15.003378543959181</v>
      </c>
      <c r="C40" s="41">
        <v>16.392330722510508</v>
      </c>
      <c r="D40" s="41">
        <v>15.931070330184948</v>
      </c>
    </row>
    <row r="41" spans="1:7" ht="12.75" customHeight="1" thickBot="1">
      <c r="A41" s="34" t="s">
        <v>78</v>
      </c>
      <c r="B41" s="42">
        <v>16.257910741205475</v>
      </c>
      <c r="C41" s="42">
        <v>21.068051277176476</v>
      </c>
      <c r="D41" s="42">
        <v>19.91282129970455</v>
      </c>
    </row>
    <row r="43" spans="1:7" ht="12.75" customHeight="1" thickBot="1">
      <c r="A43" s="35" t="s">
        <v>81</v>
      </c>
      <c r="B43" s="35"/>
    </row>
    <row r="44" spans="1:7" ht="12.75" customHeight="1">
      <c r="A44" s="49"/>
      <c r="B44" s="49" t="s">
        <v>82</v>
      </c>
      <c r="C44" s="49"/>
      <c r="D44" s="49"/>
      <c r="E44" s="49" t="s">
        <v>83</v>
      </c>
      <c r="F44" s="49"/>
    </row>
    <row r="45" spans="1:7" ht="12.75" customHeight="1">
      <c r="A45" s="50"/>
      <c r="B45" s="50" t="s">
        <v>20</v>
      </c>
      <c r="C45" s="50"/>
      <c r="D45" s="38" t="s">
        <v>84</v>
      </c>
      <c r="E45" s="50"/>
      <c r="F45" s="50"/>
    </row>
    <row r="46" spans="1:7" ht="12.75" customHeight="1">
      <c r="A46" s="37" t="s">
        <v>80</v>
      </c>
      <c r="B46" s="51">
        <v>13.920976669445869</v>
      </c>
      <c r="C46" s="51"/>
      <c r="D46" s="43">
        <v>1.9112971974157584</v>
      </c>
      <c r="E46" s="51">
        <v>13.241840200013286</v>
      </c>
      <c r="F46" s="51"/>
    </row>
    <row r="47" spans="1:7" ht="12.75" customHeight="1">
      <c r="A47" s="45" t="s">
        <v>85</v>
      </c>
      <c r="B47" s="45"/>
      <c r="C47" s="45"/>
      <c r="D47" s="45"/>
      <c r="E47" s="46" t="s">
        <v>87</v>
      </c>
      <c r="F47" s="46"/>
    </row>
    <row r="48" spans="1:7" ht="12.75" customHeight="1" thickBot="1">
      <c r="A48" s="47" t="s">
        <v>86</v>
      </c>
      <c r="B48" s="47"/>
      <c r="C48" s="47"/>
      <c r="D48" s="47"/>
      <c r="E48" s="48" t="s">
        <v>88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Amlodipine FASSIF</vt:lpstr>
      <vt:lpstr>Atorvastatin FASSIF</vt:lpstr>
      <vt:lpstr>Amlod and Atorv FASSIF</vt:lpstr>
      <vt:lpstr>Isoniazid FASSIF</vt:lpstr>
      <vt:lpstr>Rif FASSIF</vt:lpstr>
      <vt:lpstr>Iso and rif Fassif</vt:lpstr>
      <vt:lpstr>Amlod FESSIF</vt:lpstr>
      <vt:lpstr>Atorvas Fessif F1</vt:lpstr>
      <vt:lpstr>Ator Fessif F2</vt:lpstr>
      <vt:lpstr>Atorv FESSIF</vt:lpstr>
      <vt:lpstr>Amlod and Atorv FESSIF</vt:lpstr>
      <vt:lpstr>Isoniazid FESSIF</vt:lpstr>
      <vt:lpstr>Rifampicin FESSIF</vt:lpstr>
      <vt:lpstr>Iso and rif Fessif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Dennison</dc:creator>
  <cp:lastModifiedBy>Tom Dennison</cp:lastModifiedBy>
  <cp:lastPrinted>2015-07-10T19:09:54Z</cp:lastPrinted>
  <dcterms:created xsi:type="dcterms:W3CDTF">2015-05-11T10:43:11Z</dcterms:created>
  <dcterms:modified xsi:type="dcterms:W3CDTF">2016-09-13T11:09:58Z</dcterms:modified>
</cp:coreProperties>
</file>