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0" yWindow="300" windowWidth="14810" windowHeight="8010" activeTab="1"/>
  </bookViews>
  <sheets>
    <sheet name="theoretical coverage" sheetId="1" r:id="rId1"/>
    <sheet name="Surface Area 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7" i="2" l="1"/>
  <c r="V8" i="2"/>
  <c r="V10" i="2"/>
  <c r="V11" i="2"/>
  <c r="V5" i="2"/>
  <c r="U7" i="2"/>
  <c r="U8" i="2"/>
  <c r="U10" i="2"/>
  <c r="U11" i="2"/>
  <c r="U5" i="2"/>
  <c r="N7" i="2"/>
  <c r="N8" i="2"/>
  <c r="N10" i="2"/>
  <c r="N11" i="2"/>
  <c r="N5" i="2"/>
  <c r="P7" i="2"/>
  <c r="P8" i="2"/>
  <c r="P10" i="2"/>
  <c r="P11" i="2"/>
  <c r="P5" i="2"/>
  <c r="O7" i="2"/>
  <c r="O8" i="2"/>
  <c r="O10" i="2"/>
  <c r="O11" i="2"/>
  <c r="O5" i="2"/>
  <c r="F5" i="2" l="1"/>
  <c r="L11" i="2" l="1"/>
  <c r="F11" i="2"/>
  <c r="L10" i="2"/>
  <c r="F10" i="2"/>
  <c r="L9" i="2"/>
  <c r="F9" i="2"/>
  <c r="L8" i="2"/>
  <c r="F8" i="2"/>
  <c r="L7" i="2"/>
  <c r="F7" i="2"/>
  <c r="L6" i="2"/>
  <c r="F6" i="2"/>
  <c r="L5" i="2"/>
  <c r="L4" i="2"/>
  <c r="F4" i="2"/>
  <c r="U8" i="1" l="1"/>
  <c r="U9" i="1"/>
  <c r="O13" i="1"/>
  <c r="O12" i="1"/>
  <c r="O10" i="1"/>
  <c r="O7" i="1"/>
  <c r="O11" i="1" s="1"/>
  <c r="U11" i="1" l="1"/>
  <c r="C5" i="1" s="1"/>
  <c r="G5" i="1" s="1"/>
  <c r="O9" i="1"/>
  <c r="F5" i="1" l="1"/>
  <c r="C7" i="1"/>
  <c r="G7" i="1" s="1"/>
  <c r="C11" i="1"/>
  <c r="G11" i="1" s="1"/>
  <c r="C8" i="1"/>
  <c r="G8" i="1" s="1"/>
  <c r="C10" i="1"/>
  <c r="G10" i="1" s="1"/>
  <c r="C6" i="1"/>
  <c r="G6" i="1" s="1"/>
  <c r="C9" i="1"/>
  <c r="G9" i="1" s="1"/>
  <c r="J7" i="1"/>
  <c r="N7" i="1" s="1"/>
  <c r="J11" i="1"/>
  <c r="N11" i="1" s="1"/>
  <c r="J9" i="1"/>
  <c r="N9" i="1" s="1"/>
  <c r="J5" i="1"/>
  <c r="N5" i="1" s="1"/>
  <c r="J10" i="1"/>
  <c r="N10" i="1" s="1"/>
  <c r="J8" i="1"/>
  <c r="N8" i="1" s="1"/>
  <c r="J6" i="1"/>
  <c r="N6" i="1" s="1"/>
  <c r="F11" i="1" l="1"/>
  <c r="M8" i="1"/>
  <c r="M11" i="1"/>
  <c r="M10" i="1"/>
  <c r="M7" i="1"/>
  <c r="M5" i="1"/>
  <c r="F9" i="1"/>
  <c r="M6" i="1"/>
  <c r="M9" i="1"/>
  <c r="F6" i="1"/>
  <c r="F7" i="1"/>
  <c r="F10" i="1"/>
  <c r="F8" i="1"/>
</calcChain>
</file>

<file path=xl/sharedStrings.xml><?xml version="1.0" encoding="utf-8"?>
<sst xmlns="http://schemas.openxmlformats.org/spreadsheetml/2006/main" count="55" uniqueCount="43">
  <si>
    <r>
      <t>S</t>
    </r>
    <r>
      <rPr>
        <b/>
        <vertAlign val="subscript"/>
        <sz val="12"/>
        <color rgb="FF000000"/>
        <rFont val="Arial"/>
        <family val="2"/>
      </rPr>
      <t xml:space="preserve">BET </t>
    </r>
    <r>
      <rPr>
        <b/>
        <sz val="12"/>
        <color rgb="FF000000"/>
        <rFont val="Arial"/>
        <family val="2"/>
      </rPr>
      <t>(m</t>
    </r>
    <r>
      <rPr>
        <b/>
        <vertAlign val="superscript"/>
        <sz val="12"/>
        <color rgb="FF000000"/>
        <rFont val="Arial"/>
        <family val="2"/>
      </rPr>
      <t xml:space="preserve">2 </t>
    </r>
    <r>
      <rPr>
        <b/>
        <sz val="12"/>
        <color rgb="FF000000"/>
        <rFont val="Arial"/>
        <family val="2"/>
      </rPr>
      <t>g</t>
    </r>
    <r>
      <rPr>
        <b/>
        <vertAlign val="superscript"/>
        <sz val="12"/>
        <color rgb="FF000000"/>
        <rFont val="Arial"/>
        <family val="2"/>
      </rPr>
      <t>-1</t>
    </r>
    <r>
      <rPr>
        <b/>
        <sz val="12"/>
        <color rgb="FF000000"/>
        <rFont val="Arial"/>
        <family val="2"/>
      </rPr>
      <t>)</t>
    </r>
  </si>
  <si>
    <t>SBET (m2 g-1)</t>
  </si>
  <si>
    <t>PM KU</t>
  </si>
  <si>
    <t>Cross Sectional area</t>
  </si>
  <si>
    <t>NA</t>
  </si>
  <si>
    <t>MW P</t>
  </si>
  <si>
    <t>MW Tungsten</t>
  </si>
  <si>
    <t>MW oxygen</t>
  </si>
  <si>
    <t>W(W12O36)</t>
  </si>
  <si>
    <t>HPW12O040*5.3H2O</t>
  </si>
  <si>
    <t>(W12O36) on HPW12O040*5.3H2O</t>
  </si>
  <si>
    <t>% W on HPW12O40*5.3H2O</t>
  </si>
  <si>
    <t>% W on W12O36</t>
  </si>
  <si>
    <t>% P on PO4</t>
  </si>
  <si>
    <t>% P on HPW12O40*5.3H2O</t>
  </si>
  <si>
    <t>MONOLAYER COVERAGE</t>
  </si>
  <si>
    <t>Theoretical % Coverage</t>
  </si>
  <si>
    <t>HPW Loading (wt%)</t>
  </si>
  <si>
    <t xml:space="preserve"> Coverage of HPW</t>
  </si>
  <si>
    <t>HPW loading (wt%)</t>
  </si>
  <si>
    <t xml:space="preserve">HPW/SBA-15 </t>
  </si>
  <si>
    <t>HPW/Fumed silica</t>
  </si>
  <si>
    <t>Bulk W loading / wt%</t>
  </si>
  <si>
    <t>SBA</t>
  </si>
  <si>
    <t>Fumed Silica</t>
  </si>
  <si>
    <t>Diameter (nm)</t>
  </si>
  <si>
    <t>Silica %</t>
  </si>
  <si>
    <r>
      <t>(cm</t>
    </r>
    <r>
      <rPr>
        <b/>
        <vertAlign val="superscript"/>
        <sz val="10"/>
        <color rgb="FF252525"/>
        <rFont val="Arial"/>
        <family val="2"/>
      </rPr>
      <t>3</t>
    </r>
    <r>
      <rPr>
        <b/>
        <sz val="10"/>
        <color rgb="FF252525"/>
        <rFont val="Arial"/>
        <family val="2"/>
      </rPr>
      <t xml:space="preserve"> g</t>
    </r>
    <r>
      <rPr>
        <b/>
        <vertAlign val="superscript"/>
        <sz val="10"/>
        <color rgb="FF252525"/>
        <rFont val="Arial"/>
        <family val="2"/>
      </rPr>
      <t>-1</t>
    </r>
    <r>
      <rPr>
        <b/>
        <sz val="10"/>
        <color rgb="FF252525"/>
        <rFont val="Arial"/>
        <family val="2"/>
      </rPr>
      <t>)</t>
    </r>
  </si>
  <si>
    <t>Bulk W loading wt%</t>
  </si>
  <si>
    <r>
      <t>S</t>
    </r>
    <r>
      <rPr>
        <b/>
        <vertAlign val="subscript"/>
        <sz val="9"/>
        <color rgb="FF000000"/>
        <rFont val="Arial"/>
        <family val="2"/>
      </rPr>
      <t xml:space="preserve">BET </t>
    </r>
    <r>
      <rPr>
        <b/>
        <sz val="9"/>
        <color rgb="FF000000"/>
        <rFont val="Arial"/>
        <family val="2"/>
      </rPr>
      <t>(m</t>
    </r>
    <r>
      <rPr>
        <b/>
        <vertAlign val="superscript"/>
        <sz val="9"/>
        <color rgb="FF000000"/>
        <rFont val="Arial"/>
        <family val="2"/>
      </rPr>
      <t xml:space="preserve">2 </t>
    </r>
    <r>
      <rPr>
        <b/>
        <sz val="9"/>
        <color rgb="FF000000"/>
        <rFont val="Arial"/>
        <family val="2"/>
      </rPr>
      <t>g</t>
    </r>
    <r>
      <rPr>
        <b/>
        <vertAlign val="superscript"/>
        <sz val="9"/>
        <color rgb="FF000000"/>
        <rFont val="Arial"/>
        <family val="2"/>
      </rPr>
      <t>-1</t>
    </r>
    <r>
      <rPr>
        <b/>
        <sz val="9"/>
        <color rgb="FF000000"/>
        <rFont val="Arial"/>
        <family val="2"/>
      </rPr>
      <t>)</t>
    </r>
  </si>
  <si>
    <r>
      <t>S</t>
    </r>
    <r>
      <rPr>
        <b/>
        <vertAlign val="subscript"/>
        <sz val="9"/>
        <color rgb="FF000000"/>
        <rFont val="Arial"/>
        <family val="2"/>
      </rPr>
      <t xml:space="preserve">BET </t>
    </r>
    <r>
      <rPr>
        <b/>
        <sz val="9"/>
        <color rgb="FF000000"/>
        <rFont val="Arial"/>
        <family val="2"/>
      </rPr>
      <t>(m</t>
    </r>
    <r>
      <rPr>
        <b/>
        <vertAlign val="superscript"/>
        <sz val="9"/>
        <color rgb="FF000000"/>
        <rFont val="Arial"/>
        <family val="2"/>
      </rPr>
      <t xml:space="preserve">2 </t>
    </r>
    <r>
      <rPr>
        <b/>
        <sz val="9"/>
        <color rgb="FF000000"/>
        <rFont val="Arial"/>
        <family val="2"/>
      </rPr>
      <t>g</t>
    </r>
    <r>
      <rPr>
        <b/>
        <vertAlign val="superscript"/>
        <sz val="9"/>
        <color rgb="FF000000"/>
        <rFont val="Arial"/>
        <family val="2"/>
      </rPr>
      <t>-1</t>
    </r>
    <r>
      <rPr>
        <b/>
        <sz val="9"/>
        <color rgb="FF000000"/>
        <rFont val="Arial"/>
        <family val="2"/>
      </rPr>
      <t>) (SiO2)</t>
    </r>
  </si>
  <si>
    <t>Theoretical  Coverage CORRECTED</t>
  </si>
  <si>
    <t>Theoretical Coverage CORRECTED</t>
  </si>
  <si>
    <r>
      <t>S</t>
    </r>
    <r>
      <rPr>
        <b/>
        <vertAlign val="subscript"/>
        <sz val="11"/>
        <color rgb="FFFF0000"/>
        <rFont val="Arial"/>
        <family val="2"/>
      </rPr>
      <t xml:space="preserve">BET </t>
    </r>
    <r>
      <rPr>
        <b/>
        <sz val="11"/>
        <color rgb="FFFF0000"/>
        <rFont val="Arial"/>
        <family val="2"/>
      </rPr>
      <t>(m</t>
    </r>
    <r>
      <rPr>
        <b/>
        <vertAlign val="superscript"/>
        <sz val="11"/>
        <color rgb="FFFF0000"/>
        <rFont val="Arial"/>
        <family val="2"/>
      </rPr>
      <t xml:space="preserve">2 </t>
    </r>
    <r>
      <rPr>
        <b/>
        <sz val="11"/>
        <color rgb="FFFF0000"/>
        <rFont val="Arial"/>
        <family val="2"/>
      </rPr>
      <t>g</t>
    </r>
    <r>
      <rPr>
        <b/>
        <vertAlign val="superscript"/>
        <sz val="11"/>
        <color rgb="FFFF0000"/>
        <rFont val="Arial"/>
        <family val="2"/>
      </rPr>
      <t>-1</t>
    </r>
    <r>
      <rPr>
        <b/>
        <sz val="11"/>
        <color rgb="FFFF0000"/>
        <rFont val="Arial"/>
        <family val="2"/>
      </rPr>
      <t>) (SiO2)</t>
    </r>
  </si>
  <si>
    <r>
      <t>V</t>
    </r>
    <r>
      <rPr>
        <b/>
        <vertAlign val="subscript"/>
        <sz val="9"/>
        <color rgb="FF252525"/>
        <rFont val="Arial"/>
        <family val="2"/>
      </rPr>
      <t>P</t>
    </r>
  </si>
  <si>
    <r>
      <t>Diameter (nm)</t>
    </r>
    <r>
      <rPr>
        <b/>
        <sz val="9"/>
        <color rgb="FFFF0000"/>
        <rFont val="Arial"/>
        <family val="2"/>
      </rPr>
      <t xml:space="preserve"> BJH</t>
    </r>
  </si>
  <si>
    <r>
      <t>total V</t>
    </r>
    <r>
      <rPr>
        <b/>
        <vertAlign val="subscript"/>
        <sz val="9"/>
        <color rgb="FF252525"/>
        <rFont val="Arial"/>
        <family val="2"/>
      </rPr>
      <t>P</t>
    </r>
  </si>
  <si>
    <t>Ammonia area</t>
  </si>
  <si>
    <t>NH3*Pore diameter</t>
  </si>
  <si>
    <t>NH3*S.A.</t>
  </si>
  <si>
    <t>NH3*Vp</t>
  </si>
  <si>
    <t>SBA-15</t>
  </si>
  <si>
    <t>Fumed 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</si>
</sst>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0"/>
      <color rgb="FF252525"/>
      <name val="Arial"/>
      <family val="2"/>
    </font>
    <font>
      <b/>
      <vertAlign val="superscript"/>
      <sz val="10"/>
      <color rgb="FF252525"/>
      <name val="Arial"/>
      <family val="2"/>
    </font>
    <font>
      <b/>
      <sz val="9"/>
      <color rgb="FF000000"/>
      <name val="Arial"/>
      <family val="2"/>
    </font>
    <font>
      <b/>
      <vertAlign val="subscript"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color rgb="FF252525"/>
      <name val="Arial"/>
      <family val="2"/>
    </font>
    <font>
      <b/>
      <vertAlign val="subscript"/>
      <sz val="9"/>
      <color rgb="FF252525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4" fontId="1" fillId="2" borderId="0" xfId="0" applyNumberFormat="1" applyFont="1" applyFill="1" applyBorder="1" applyAlignment="1">
      <alignment horizontal="center" wrapText="1" readingOrder="1"/>
    </xf>
    <xf numFmtId="164" fontId="1" fillId="4" borderId="0" xfId="0" applyNumberFormat="1" applyFont="1" applyFill="1" applyBorder="1" applyAlignment="1">
      <alignment horizontal="center" wrapText="1" readingOrder="1"/>
    </xf>
    <xf numFmtId="164" fontId="1" fillId="2" borderId="1" xfId="0" applyNumberFormat="1" applyFont="1" applyFill="1" applyBorder="1" applyAlignment="1">
      <alignment horizontal="center" wrapText="1" readingOrder="1"/>
    </xf>
    <xf numFmtId="164" fontId="1" fillId="2" borderId="2" xfId="0" applyNumberFormat="1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164" fontId="1" fillId="2" borderId="10" xfId="0" applyNumberFormat="1" applyFont="1" applyFill="1" applyBorder="1" applyAlignment="1">
      <alignment horizontal="center" wrapText="1" readingOrder="1"/>
    </xf>
    <xf numFmtId="164" fontId="1" fillId="2" borderId="4" xfId="0" applyNumberFormat="1" applyFont="1" applyFill="1" applyBorder="1" applyAlignment="1">
      <alignment horizontal="center" wrapText="1" readingOrder="1"/>
    </xf>
    <xf numFmtId="164" fontId="1" fillId="2" borderId="5" xfId="0" applyNumberFormat="1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164" fontId="1" fillId="4" borderId="2" xfId="0" applyNumberFormat="1" applyFont="1" applyFill="1" applyBorder="1" applyAlignment="1">
      <alignment horizontal="center" wrapText="1" readingOrder="1"/>
    </xf>
    <xf numFmtId="164" fontId="1" fillId="4" borderId="5" xfId="0" applyNumberFormat="1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wrapText="1" readingOrder="1"/>
    </xf>
    <xf numFmtId="0" fontId="1" fillId="2" borderId="10" xfId="0" applyFont="1" applyFill="1" applyBorder="1" applyAlignment="1">
      <alignment horizontal="center" wrapText="1" readingOrder="1"/>
    </xf>
    <xf numFmtId="0" fontId="1" fillId="2" borderId="4" xfId="0" applyFont="1" applyFill="1" applyBorder="1" applyAlignment="1">
      <alignment horizontal="center" wrapText="1" readingOrder="1"/>
    </xf>
    <xf numFmtId="0" fontId="1" fillId="3" borderId="13" xfId="0" applyFont="1" applyFill="1" applyBorder="1" applyAlignment="1">
      <alignment horizontal="center" wrapText="1" readingOrder="1"/>
    </xf>
    <xf numFmtId="0" fontId="1" fillId="3" borderId="0" xfId="0" applyFont="1" applyFill="1" applyBorder="1" applyAlignment="1">
      <alignment horizontal="center" wrapText="1" readingOrder="1"/>
    </xf>
    <xf numFmtId="0" fontId="1" fillId="3" borderId="5" xfId="0" applyFont="1" applyFill="1" applyBorder="1" applyAlignment="1">
      <alignment horizontal="center" wrapText="1" readingOrder="1"/>
    </xf>
    <xf numFmtId="164" fontId="1" fillId="3" borderId="2" xfId="0" applyNumberFormat="1" applyFont="1" applyFill="1" applyBorder="1" applyAlignment="1">
      <alignment horizont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164" fontId="1" fillId="3" borderId="0" xfId="0" applyNumberFormat="1" applyFont="1" applyFill="1" applyBorder="1" applyAlignment="1">
      <alignment horizont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164" fontId="1" fillId="3" borderId="5" xfId="0" applyNumberFormat="1" applyFont="1" applyFill="1" applyBorder="1" applyAlignment="1">
      <alignment horizont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0" fontId="1" fillId="2" borderId="20" xfId="0" applyFont="1" applyFill="1" applyBorder="1" applyAlignment="1">
      <alignment horizontal="left" vertical="center" wrapText="1" indent="5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4" fillId="2" borderId="22" xfId="0" applyFont="1" applyFill="1" applyBorder="1" applyAlignment="1">
      <alignment horizontal="center" vertical="center" wrapText="1" readingOrder="1"/>
    </xf>
    <xf numFmtId="2" fontId="4" fillId="2" borderId="22" xfId="0" applyNumberFormat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2" fontId="4" fillId="2" borderId="9" xfId="0" applyNumberFormat="1" applyFont="1" applyFill="1" applyBorder="1" applyAlignment="1">
      <alignment horizontal="center" vertical="center" wrapText="1" readingOrder="1"/>
    </xf>
    <xf numFmtId="0" fontId="7" fillId="3" borderId="22" xfId="0" applyFont="1" applyFill="1" applyBorder="1" applyAlignment="1">
      <alignment horizontal="center" vertical="center" wrapText="1" readingOrder="1"/>
    </xf>
    <xf numFmtId="0" fontId="4" fillId="2" borderId="25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2" fontId="4" fillId="2" borderId="11" xfId="0" applyNumberFormat="1" applyFont="1" applyFill="1" applyBorder="1" applyAlignment="1">
      <alignment horizontal="center" vertical="center" wrapText="1" readingOrder="1"/>
    </xf>
    <xf numFmtId="0" fontId="4" fillId="3" borderId="26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164" fontId="10" fillId="3" borderId="14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164" fontId="10" fillId="3" borderId="19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 readingOrder="1"/>
    </xf>
    <xf numFmtId="2" fontId="4" fillId="2" borderId="0" xfId="0" applyNumberFormat="1" applyFont="1" applyFill="1" applyAlignment="1">
      <alignment horizontal="center" vertical="center" wrapText="1" readingOrder="1"/>
    </xf>
    <xf numFmtId="0" fontId="4" fillId="2" borderId="27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2" fontId="4" fillId="2" borderId="6" xfId="0" applyNumberFormat="1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164" fontId="10" fillId="3" borderId="27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 readingOrder="1"/>
    </xf>
    <xf numFmtId="0" fontId="7" fillId="3" borderId="18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 readingOrder="1"/>
    </xf>
    <xf numFmtId="0" fontId="1" fillId="4" borderId="10" xfId="0" applyFont="1" applyFill="1" applyBorder="1" applyAlignment="1">
      <alignment horizontal="center" vertical="center" wrapText="1" readingOrder="1"/>
    </xf>
    <xf numFmtId="0" fontId="1" fillId="4" borderId="19" xfId="0" applyFont="1" applyFill="1" applyBorder="1" applyAlignment="1">
      <alignment horizontal="center" vertical="center" wrapText="1" readingOrder="1"/>
    </xf>
    <xf numFmtId="0" fontId="16" fillId="4" borderId="13" xfId="0" applyFont="1" applyFill="1" applyBorder="1" applyAlignment="1">
      <alignment horizontal="center" vertical="center" wrapText="1" readingOrder="1"/>
    </xf>
    <xf numFmtId="0" fontId="13" fillId="4" borderId="3" xfId="0" applyFont="1" applyFill="1" applyBorder="1" applyAlignment="1">
      <alignment horizontal="center" vertical="center" wrapText="1" readingOrder="1"/>
    </xf>
    <xf numFmtId="0" fontId="1" fillId="4" borderId="15" xfId="0" applyFont="1" applyFill="1" applyBorder="1" applyAlignment="1">
      <alignment horizontal="center" vertical="center" wrapText="1" readingOrder="1"/>
    </xf>
    <xf numFmtId="0" fontId="1" fillId="4" borderId="16" xfId="0" applyFont="1" applyFill="1" applyBorder="1" applyAlignment="1">
      <alignment horizontal="center" vertical="center" wrapText="1" readingOrder="1"/>
    </xf>
    <xf numFmtId="0" fontId="11" fillId="4" borderId="17" xfId="0" applyFont="1" applyFill="1" applyBorder="1" applyAlignment="1">
      <alignment horizontal="center" vertical="center" wrapText="1" readingOrder="1"/>
    </xf>
    <xf numFmtId="0" fontId="1" fillId="4" borderId="11" xfId="0" applyFont="1" applyFill="1" applyBorder="1" applyAlignment="1">
      <alignment horizontal="center" vertical="center" wrapText="1" readingOrder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4" fontId="10" fillId="3" borderId="24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5" borderId="24" xfId="0" applyFont="1" applyFill="1" applyBorder="1" applyAlignment="1">
      <alignment horizontal="center" vertical="center" wrapText="1" readingOrder="1"/>
    </xf>
    <xf numFmtId="164" fontId="8" fillId="5" borderId="1" xfId="0" applyNumberFormat="1" applyFont="1" applyFill="1" applyBorder="1" applyAlignment="1">
      <alignment horizontal="center" vertical="center" wrapText="1" readingOrder="1"/>
    </xf>
    <xf numFmtId="164" fontId="8" fillId="5" borderId="10" xfId="0" applyNumberFormat="1" applyFont="1" applyFill="1" applyBorder="1" applyAlignment="1">
      <alignment horizontal="center" vertical="center" wrapText="1" readingOrder="1"/>
    </xf>
    <xf numFmtId="164" fontId="8" fillId="5" borderId="4" xfId="0" applyNumberFormat="1" applyFont="1" applyFill="1" applyBorder="1" applyAlignment="1">
      <alignment horizontal="center" vertical="center" wrapText="1" readingOrder="1"/>
    </xf>
    <xf numFmtId="164" fontId="18" fillId="5" borderId="3" xfId="0" applyNumberFormat="1" applyFont="1" applyFill="1" applyBorder="1" applyAlignment="1">
      <alignment horizontal="center" vertical="center" wrapText="1" readingOrder="1"/>
    </xf>
    <xf numFmtId="164" fontId="18" fillId="5" borderId="11" xfId="0" applyNumberFormat="1" applyFont="1" applyFill="1" applyBorder="1" applyAlignment="1">
      <alignment horizontal="center" vertical="center" wrapText="1" readingOrder="1"/>
    </xf>
    <xf numFmtId="164" fontId="8" fillId="5" borderId="14" xfId="0" applyNumberFormat="1" applyFont="1" applyFill="1" applyBorder="1" applyAlignment="1">
      <alignment horizontal="center" vertical="center" wrapText="1" readingOrder="1"/>
    </xf>
    <xf numFmtId="164" fontId="8" fillId="5" borderId="19" xfId="0" applyNumberFormat="1" applyFont="1" applyFill="1" applyBorder="1" applyAlignment="1">
      <alignment horizontal="center" vertical="center" wrapText="1" readingOrder="1"/>
    </xf>
    <xf numFmtId="164" fontId="8" fillId="5" borderId="27" xfId="0" applyNumberFormat="1" applyFont="1" applyFill="1" applyBorder="1" applyAlignment="1">
      <alignment horizontal="center" vertical="center" wrapText="1" readingOrder="1"/>
    </xf>
    <xf numFmtId="0" fontId="22" fillId="0" borderId="8" xfId="0" applyFont="1" applyBorder="1" applyAlignment="1">
      <alignment horizontal="center" vertical="center" wrapText="1" readingOrder="1"/>
    </xf>
    <xf numFmtId="164" fontId="18" fillId="3" borderId="2" xfId="0" applyNumberFormat="1" applyFont="1" applyFill="1" applyBorder="1" applyAlignment="1">
      <alignment horizontal="center" vertical="center" wrapText="1" readingOrder="1"/>
    </xf>
    <xf numFmtId="164" fontId="18" fillId="3" borderId="0" xfId="0" applyNumberFormat="1" applyFont="1" applyFill="1" applyBorder="1" applyAlignment="1">
      <alignment horizontal="center" vertical="center" wrapText="1" readingOrder="1"/>
    </xf>
    <xf numFmtId="164" fontId="18" fillId="3" borderId="5" xfId="0" applyNumberFormat="1" applyFont="1" applyFill="1" applyBorder="1" applyAlignment="1">
      <alignment horizontal="center" vertical="center" wrapText="1" readingOrder="1"/>
    </xf>
    <xf numFmtId="0" fontId="22" fillId="2" borderId="6" xfId="0" applyFont="1" applyFill="1" applyBorder="1" applyAlignment="1">
      <alignment horizontal="center" vertical="center" wrapText="1" readingOrder="1"/>
    </xf>
    <xf numFmtId="2" fontId="22" fillId="2" borderId="11" xfId="0" applyNumberFormat="1" applyFont="1" applyFill="1" applyBorder="1" applyAlignment="1">
      <alignment horizontal="center" vertical="center" wrapText="1" readingOrder="1"/>
    </xf>
    <xf numFmtId="2" fontId="22" fillId="2" borderId="6" xfId="0" applyNumberFormat="1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wrapText="1" readingOrder="1"/>
    </xf>
    <xf numFmtId="0" fontId="10" fillId="3" borderId="0" xfId="0" applyFont="1" applyFill="1" applyAlignment="1">
      <alignment horizontal="center" wrapText="1" readingOrder="1"/>
    </xf>
    <xf numFmtId="2" fontId="10" fillId="3" borderId="0" xfId="0" applyNumberFormat="1" applyFont="1" applyFill="1" applyAlignment="1">
      <alignment horizontal="center" wrapText="1" readingOrder="1"/>
    </xf>
    <xf numFmtId="0" fontId="10" fillId="3" borderId="17" xfId="0" applyFont="1" applyFill="1" applyBorder="1" applyAlignment="1">
      <alignment horizontal="center" wrapText="1" readingOrder="1"/>
    </xf>
    <xf numFmtId="0" fontId="18" fillId="5" borderId="14" xfId="0" applyFont="1" applyFill="1" applyBorder="1" applyAlignment="1">
      <alignment horizontal="center" vertical="center" wrapText="1" readingOrder="1"/>
    </xf>
    <xf numFmtId="0" fontId="18" fillId="5" borderId="19" xfId="0" applyFont="1" applyFill="1" applyBorder="1" applyAlignment="1">
      <alignment horizontal="center" vertical="center" wrapText="1" readingOrder="1"/>
    </xf>
    <xf numFmtId="0" fontId="18" fillId="5" borderId="27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8" fillId="5" borderId="6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19" fillId="4" borderId="3" xfId="0" applyFont="1" applyFill="1" applyBorder="1" applyAlignment="1">
      <alignment horizontal="center" vertical="center" wrapText="1" readingOrder="1"/>
    </xf>
    <xf numFmtId="0" fontId="19" fillId="4" borderId="6" xfId="0" applyFont="1" applyFill="1" applyBorder="1" applyAlignment="1">
      <alignment horizontal="center" vertical="center" wrapText="1" readingOrder="1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0" fontId="0" fillId="0" borderId="0" xfId="0"/>
    <xf numFmtId="0" fontId="13" fillId="4" borderId="0" xfId="0" applyFont="1" applyFill="1" applyBorder="1" applyAlignment="1">
      <alignment horizontal="center" vertical="center" wrapText="1" readingOrder="1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32929290264717"/>
          <c:y val="3.9558973695567573E-2"/>
          <c:w val="0.61216931438979261"/>
          <c:h val="0.782309534892844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'Surface Area '!$C$2</c:f>
              <c:strCache>
                <c:ptCount val="1"/>
                <c:pt idx="0">
                  <c:v>Diameter (nm) BJH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'theoretical coverage'!$B$5:$B$11</c:f>
              <c:numCache>
                <c:formatCode>General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16.899999999999999</c:v>
                </c:pt>
                <c:pt idx="4">
                  <c:v>19.899999999999999</c:v>
                </c:pt>
                <c:pt idx="5">
                  <c:v>38.200000000000003</c:v>
                </c:pt>
                <c:pt idx="6">
                  <c:v>55.7</c:v>
                </c:pt>
              </c:numCache>
            </c:numRef>
          </c:xVal>
          <c:yVal>
            <c:numRef>
              <c:f>'Surface Area '!$C$5:$C$11</c:f>
              <c:numCache>
                <c:formatCode>General</c:formatCode>
                <c:ptCount val="7"/>
                <c:pt idx="0">
                  <c:v>5.851</c:v>
                </c:pt>
                <c:pt idx="1">
                  <c:v>5.8289999999999997</c:v>
                </c:pt>
                <c:pt idx="2">
                  <c:v>5.8570000000000002</c:v>
                </c:pt>
                <c:pt idx="3">
                  <c:v>5.819</c:v>
                </c:pt>
                <c:pt idx="4">
                  <c:v>5.7889999999999997</c:v>
                </c:pt>
                <c:pt idx="5">
                  <c:v>5.83</c:v>
                </c:pt>
                <c:pt idx="6">
                  <c:v>5.0839999999999996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0224"/>
        <c:axId val="158780800"/>
      </c:scatterChart>
      <c:scatterChart>
        <c:scatterStyle val="lineMarker"/>
        <c:varyColors val="0"/>
        <c:ser>
          <c:idx val="1"/>
          <c:order val="1"/>
          <c:tx>
            <c:strRef>
              <c:f>'Surface Area '!$D$2</c:f>
              <c:strCache>
                <c:ptCount val="1"/>
                <c:pt idx="0">
                  <c:v>total VP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'theoretical coverage'!$B$5:$B$11</c:f>
              <c:numCache>
                <c:formatCode>General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16.899999999999999</c:v>
                </c:pt>
                <c:pt idx="4">
                  <c:v>19.899999999999999</c:v>
                </c:pt>
                <c:pt idx="5">
                  <c:v>38.200000000000003</c:v>
                </c:pt>
                <c:pt idx="6">
                  <c:v>55.7</c:v>
                </c:pt>
              </c:numCache>
            </c:numRef>
          </c:xVal>
          <c:yVal>
            <c:numRef>
              <c:f>'Surface Area '!$D$5:$D$11</c:f>
              <c:numCache>
                <c:formatCode>General</c:formatCode>
                <c:ptCount val="7"/>
                <c:pt idx="0">
                  <c:v>0.96</c:v>
                </c:pt>
                <c:pt idx="1">
                  <c:v>0.81399999999999995</c:v>
                </c:pt>
                <c:pt idx="2">
                  <c:v>0.70199999999999996</c:v>
                </c:pt>
                <c:pt idx="3">
                  <c:v>0.61499999999999999</c:v>
                </c:pt>
                <c:pt idx="4">
                  <c:v>0.58199999999999996</c:v>
                </c:pt>
                <c:pt idx="5" formatCode="0.00">
                  <c:v>0.41899999999999998</c:v>
                </c:pt>
                <c:pt idx="6">
                  <c:v>0.121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1952"/>
        <c:axId val="158781376"/>
      </c:scatterChart>
      <c:valAx>
        <c:axId val="158780224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Bulk W loading</a:t>
                </a:r>
                <a:r>
                  <a:rPr lang="en-GB" sz="1200" b="0" baseline="0"/>
                  <a:t> / wt%</a:t>
                </a:r>
              </a:p>
            </c:rich>
          </c:tx>
          <c:layout>
            <c:manualLayout>
              <c:xMode val="edge"/>
              <c:yMode val="edge"/>
              <c:x val="0.29913206081149946"/>
              <c:y val="0.919885311105290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8780800"/>
        <c:crosses val="autoZero"/>
        <c:crossBetween val="midCat"/>
        <c:majorUnit val="20"/>
      </c:valAx>
      <c:valAx>
        <c:axId val="158780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(●) Pore diameter / nm</a:t>
                </a:r>
              </a:p>
            </c:rich>
          </c:tx>
          <c:layout>
            <c:manualLayout>
              <c:xMode val="edge"/>
              <c:yMode val="edge"/>
              <c:x val="3.8122296870334908E-2"/>
              <c:y val="0.1725023760974318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8780224"/>
        <c:crosses val="autoZero"/>
        <c:crossBetween val="midCat"/>
      </c:valAx>
      <c:valAx>
        <c:axId val="15878137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/>
                </a:pPr>
                <a:r>
                  <a:rPr lang="en-US" sz="1200" b="0" i="0" u="none" strike="noStrike" baseline="0">
                    <a:effectLst/>
                  </a:rPr>
                  <a:t>(○) Pore volume / cm</a:t>
                </a:r>
                <a:r>
                  <a:rPr lang="en-US" sz="1200" b="0" i="0" u="none" strike="noStrike" baseline="30000">
                    <a:effectLst/>
                  </a:rPr>
                  <a:t>3</a:t>
                </a:r>
                <a:r>
                  <a:rPr lang="en-US" sz="1200" b="0" i="0" u="none" strike="noStrike" baseline="0">
                    <a:effectLst/>
                  </a:rPr>
                  <a:t> ·g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 i="0" u="none" strike="noStrike" baseline="0">
                    <a:effectLst/>
                  </a:rPr>
                  <a:t> 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93253821702256745"/>
              <c:y val="0.150630615728227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8781952"/>
        <c:crosses val="max"/>
        <c:crossBetween val="midCat"/>
        <c:majorUnit val="0.30000000000000004"/>
      </c:valAx>
      <c:valAx>
        <c:axId val="15878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78137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99065532376217"/>
          <c:y val="5.618540054959674E-2"/>
          <c:w val="0.71879954221899611"/>
          <c:h val="0.74039982858106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'theoretical coverage'!$A$4</c:f>
              <c:strCache>
                <c:ptCount val="1"/>
                <c:pt idx="0">
                  <c:v>HPW/SBA-15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/>
            </c:spPr>
            <c:trendlineType val="linear"/>
            <c:dispRSqr val="0"/>
            <c:dispEq val="0"/>
          </c:trendline>
          <c:xVal>
            <c:numRef>
              <c:f>'theoretical coverage'!$B$5:$B$11</c:f>
              <c:numCache>
                <c:formatCode>General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16.899999999999999</c:v>
                </c:pt>
                <c:pt idx="4">
                  <c:v>19.899999999999999</c:v>
                </c:pt>
                <c:pt idx="5">
                  <c:v>38.200000000000003</c:v>
                </c:pt>
                <c:pt idx="6">
                  <c:v>55.7</c:v>
                </c:pt>
              </c:numCache>
            </c:numRef>
          </c:xVal>
          <c:yVal>
            <c:numRef>
              <c:f>'theoretical coverage'!$G$5:$G$11</c:f>
              <c:numCache>
                <c:formatCode>0.0</c:formatCode>
                <c:ptCount val="7"/>
                <c:pt idx="0">
                  <c:v>1.4058828780444822E-2</c:v>
                </c:pt>
                <c:pt idx="1">
                  <c:v>1.7288578626883825E-2</c:v>
                </c:pt>
                <c:pt idx="2">
                  <c:v>3.9420537275192687E-2</c:v>
                </c:pt>
                <c:pt idx="3">
                  <c:v>7.4236197629743386E-2</c:v>
                </c:pt>
                <c:pt idx="4">
                  <c:v>8.7527546923414537E-2</c:v>
                </c:pt>
                <c:pt idx="5">
                  <c:v>0.16814777846586609</c:v>
                </c:pt>
                <c:pt idx="6">
                  <c:v>0.24524458145540223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'theoretical coverage'!$H$4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/>
            </c:spPr>
            <c:trendlineType val="linear"/>
            <c:dispRSqr val="0"/>
            <c:dispEq val="0"/>
          </c:trendline>
          <c:xVal>
            <c:numRef>
              <c:f>'theoretical coverage'!$I$5:$I$11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15.5</c:v>
                </c:pt>
                <c:pt idx="5">
                  <c:v>34.9</c:v>
                </c:pt>
                <c:pt idx="6">
                  <c:v>59.6</c:v>
                </c:pt>
              </c:numCache>
            </c:numRef>
          </c:xVal>
          <c:yVal>
            <c:numRef>
              <c:f>'theoretical coverage'!$N$5:$N$11</c:f>
              <c:numCache>
                <c:formatCode>0.0</c:formatCode>
                <c:ptCount val="7"/>
                <c:pt idx="0">
                  <c:v>3.9029397591850729E-2</c:v>
                </c:pt>
                <c:pt idx="1">
                  <c:v>0.10747023408327469</c:v>
                </c:pt>
                <c:pt idx="2">
                  <c:v>0.1087247504344413</c:v>
                </c:pt>
                <c:pt idx="3">
                  <c:v>0.2049043373572163</c:v>
                </c:pt>
                <c:pt idx="4">
                  <c:v>0.2718118760861033</c:v>
                </c:pt>
                <c:pt idx="5">
                  <c:v>0.61331910501479703</c:v>
                </c:pt>
                <c:pt idx="6">
                  <c:v>1.0482181067525624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3680"/>
        <c:axId val="158784256"/>
      </c:scatterChart>
      <c:valAx>
        <c:axId val="158783680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Bulk W loading</a:t>
                </a:r>
                <a:r>
                  <a:rPr lang="en-GB" sz="1200" b="0" baseline="0"/>
                  <a:t> / wt%</a:t>
                </a:r>
              </a:p>
            </c:rich>
          </c:tx>
          <c:layout>
            <c:manualLayout>
              <c:xMode val="edge"/>
              <c:yMode val="edge"/>
              <c:x val="0.34433265791683138"/>
              <c:y val="0.889792245933370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8784256"/>
        <c:crosses val="autoZero"/>
        <c:crossBetween val="midCat"/>
        <c:majorUnit val="20"/>
      </c:valAx>
      <c:valAx>
        <c:axId val="158784256"/>
        <c:scaling>
          <c:orientation val="minMax"/>
          <c:max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Monolayer equivalent</a:t>
                </a:r>
                <a:r>
                  <a:rPr lang="en-US" sz="1100" b="0" baseline="0"/>
                  <a:t> / ML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4.1688341573284431E-2"/>
              <c:y val="0.1555088644307733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8783680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855354945963774"/>
          <c:y val="5.8024836789808021E-2"/>
          <c:w val="0.47479047729006474"/>
          <c:h val="0.1315102130347448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252948873243296"/>
          <c:y val="5.819409722222222E-2"/>
          <c:w val="0.7235892361111117"/>
          <c:h val="0.7652434027777778"/>
        </c:manualLayout>
      </c:layout>
      <c:scatterChart>
        <c:scatterStyle val="lineMarker"/>
        <c:varyColors val="0"/>
        <c:ser>
          <c:idx val="0"/>
          <c:order val="0"/>
          <c:tx>
            <c:v>HPW/SBA-15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'Surface Area '!$A$4:$A$11</c:f>
              <c:numCache>
                <c:formatCode>General</c:formatCode>
                <c:ptCount val="8"/>
                <c:pt idx="0">
                  <c:v>0</c:v>
                </c:pt>
                <c:pt idx="1">
                  <c:v>3.2</c:v>
                </c:pt>
                <c:pt idx="2">
                  <c:v>4.3</c:v>
                </c:pt>
                <c:pt idx="3">
                  <c:v>9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</c:numCache>
            </c:numRef>
          </c:xVal>
          <c:yVal>
            <c:numRef>
              <c:f>'Surface Area '!$F$4:$F$11</c:f>
              <c:numCache>
                <c:formatCode>0.00</c:formatCode>
                <c:ptCount val="8"/>
                <c:pt idx="0">
                  <c:v>923</c:v>
                </c:pt>
                <c:pt idx="1">
                  <c:v>899.15966386554612</c:v>
                </c:pt>
                <c:pt idx="2">
                  <c:v>783.38590956887492</c:v>
                </c:pt>
                <c:pt idx="3">
                  <c:v>778.40909090909088</c:v>
                </c:pt>
                <c:pt idx="4">
                  <c:v>633.62609786700125</c:v>
                </c:pt>
                <c:pt idx="5">
                  <c:v>760.88468493531786</c:v>
                </c:pt>
                <c:pt idx="6">
                  <c:v>756.81341719077568</c:v>
                </c:pt>
                <c:pt idx="7">
                  <c:v>507.16648291069458</c:v>
                </c:pt>
              </c:numCache>
            </c:numRef>
          </c:yVal>
          <c:smooth val="0"/>
        </c:ser>
        <c:ser>
          <c:idx val="1"/>
          <c:order val="1"/>
          <c:tx>
            <c:v>HPW/Fumed silica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'Surface Area '!$G$4:$G$11</c:f>
              <c:numCache>
                <c:formatCode>General</c:formatCode>
                <c:ptCount val="8"/>
                <c:pt idx="0">
                  <c:v>0</c:v>
                </c:pt>
                <c:pt idx="1">
                  <c:v>2.2000000000000002</c:v>
                </c:pt>
                <c:pt idx="2">
                  <c:v>6.1</c:v>
                </c:pt>
                <c:pt idx="3">
                  <c:v>6.2</c:v>
                </c:pt>
                <c:pt idx="4">
                  <c:v>11.7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</c:numCache>
            </c:numRef>
          </c:xVal>
          <c:yVal>
            <c:numRef>
              <c:f>'Surface Area '!$L$4:$L$11</c:f>
              <c:numCache>
                <c:formatCode>0.0</c:formatCode>
                <c:ptCount val="8"/>
                <c:pt idx="0">
                  <c:v>231</c:v>
                </c:pt>
                <c:pt idx="1">
                  <c:v>200.41322314049589</c:v>
                </c:pt>
                <c:pt idx="2">
                  <c:v>211.85510428100989</c:v>
                </c:pt>
                <c:pt idx="3">
                  <c:v>188.6586695747001</c:v>
                </c:pt>
                <c:pt idx="4">
                  <c:v>190.30732860520095</c:v>
                </c:pt>
                <c:pt idx="5">
                  <c:v>193.50811485642947</c:v>
                </c:pt>
                <c:pt idx="6">
                  <c:v>254.1436464088398</c:v>
                </c:pt>
                <c:pt idx="7">
                  <c:v>519.14893617021278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41760"/>
        <c:axId val="187542336"/>
      </c:scatterChart>
      <c:valAx>
        <c:axId val="18754176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Bulk W loading / wt%</a:t>
                </a:r>
              </a:p>
            </c:rich>
          </c:tx>
          <c:layout>
            <c:manualLayout>
              <c:xMode val="edge"/>
              <c:yMode val="edge"/>
              <c:x val="0.32904099293797123"/>
              <c:y val="0.91918020833333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7542336"/>
        <c:crosses val="autoZero"/>
        <c:crossBetween val="midCat"/>
      </c:valAx>
      <c:valAx>
        <c:axId val="187542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 i="0"/>
                </a:pPr>
                <a:r>
                  <a:rPr lang="en-GB" sz="1200" b="0" i="0"/>
                  <a:t>Surface area</a:t>
                </a:r>
                <a:r>
                  <a:rPr lang="en-GB" sz="1200" b="0" i="0" baseline="0"/>
                  <a:t>  / m</a:t>
                </a:r>
                <a:r>
                  <a:rPr lang="en-GB" sz="1200" b="0" i="0" baseline="30000"/>
                  <a:t>2</a:t>
                </a:r>
                <a:r>
                  <a:rPr lang="en-GB" sz="1200" b="0" i="0" baseline="0"/>
                  <a:t> . g</a:t>
                </a:r>
                <a:r>
                  <a:rPr lang="en-GB" sz="1200" b="0" i="0" baseline="30000"/>
                  <a:t>-1 </a:t>
                </a:r>
                <a:r>
                  <a:rPr lang="en-GB" sz="1200" b="0" i="0" baseline="-25000"/>
                  <a:t>SiO2</a:t>
                </a:r>
              </a:p>
            </c:rich>
          </c:tx>
          <c:layout>
            <c:manualLayout>
              <c:xMode val="edge"/>
              <c:yMode val="edge"/>
              <c:x val="0"/>
              <c:y val="0.16842632203225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7541760"/>
        <c:crosses val="autoZero"/>
        <c:crossBetween val="midCat"/>
        <c:majorUnit val="200"/>
      </c:valAx>
      <c:spPr>
        <a:ln w="127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1313453614200643"/>
          <c:y val="6.0009722222222221E-2"/>
          <c:w val="0.52561180555555564"/>
          <c:h val="0.12621527777777777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32929290264717"/>
          <c:y val="3.9558973695567573E-2"/>
          <c:w val="0.61216931438979261"/>
          <c:h val="0.782309534892844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'Surface Area '!$C$2</c:f>
              <c:strCache>
                <c:ptCount val="1"/>
                <c:pt idx="0">
                  <c:v>Diameter (nm) BJH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'theoretical coverage'!$I$5:$I$11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15.5</c:v>
                </c:pt>
                <c:pt idx="5">
                  <c:v>34.9</c:v>
                </c:pt>
                <c:pt idx="6">
                  <c:v>59.6</c:v>
                </c:pt>
              </c:numCache>
            </c:numRef>
          </c:xVal>
          <c:yVal>
            <c:numRef>
              <c:f>'Surface Area '!$I$5:$I$11</c:f>
              <c:numCache>
                <c:formatCode>General</c:formatCode>
                <c:ptCount val="7"/>
                <c:pt idx="0">
                  <c:v>1.4419999999999999</c:v>
                </c:pt>
                <c:pt idx="1">
                  <c:v>1.3129999999999999</c:v>
                </c:pt>
                <c:pt idx="2">
                  <c:v>1.2989999999999999</c:v>
                </c:pt>
                <c:pt idx="3" formatCode="0.00">
                  <c:v>2.004</c:v>
                </c:pt>
                <c:pt idx="4" formatCode="0.00">
                  <c:v>2.0059999999999998</c:v>
                </c:pt>
                <c:pt idx="5">
                  <c:v>1.5529999999999999</c:v>
                </c:pt>
                <c:pt idx="6">
                  <c:v>1.5449999999999999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43488"/>
        <c:axId val="187544064"/>
      </c:scatterChart>
      <c:scatterChart>
        <c:scatterStyle val="lineMarker"/>
        <c:varyColors val="0"/>
        <c:ser>
          <c:idx val="1"/>
          <c:order val="1"/>
          <c:tx>
            <c:strRef>
              <c:f>'Surface Area '!$D$2</c:f>
              <c:strCache>
                <c:ptCount val="1"/>
                <c:pt idx="0">
                  <c:v>total VP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'theoretical coverage'!$I$5:$I$11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15.5</c:v>
                </c:pt>
                <c:pt idx="5">
                  <c:v>34.9</c:v>
                </c:pt>
                <c:pt idx="6">
                  <c:v>59.6</c:v>
                </c:pt>
              </c:numCache>
            </c:numRef>
          </c:xVal>
          <c:yVal>
            <c:numRef>
              <c:f>'Surface Area '!$J$5:$J$11</c:f>
              <c:numCache>
                <c:formatCode>General</c:formatCode>
                <c:ptCount val="7"/>
                <c:pt idx="0">
                  <c:v>0.68</c:v>
                </c:pt>
                <c:pt idx="1">
                  <c:v>0.76</c:v>
                </c:pt>
                <c:pt idx="2">
                  <c:v>0.69</c:v>
                </c:pt>
                <c:pt idx="3" formatCode="0.00">
                  <c:v>0.5</c:v>
                </c:pt>
                <c:pt idx="4" formatCode="0.00">
                  <c:v>0.7</c:v>
                </c:pt>
                <c:pt idx="5">
                  <c:v>0.49</c:v>
                </c:pt>
                <c:pt idx="6">
                  <c:v>0.42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44640"/>
        <c:axId val="187540608"/>
      </c:scatterChart>
      <c:valAx>
        <c:axId val="187543488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Bulk W loading</a:t>
                </a:r>
                <a:r>
                  <a:rPr lang="en-GB" sz="1200" b="0" baseline="0"/>
                  <a:t> / wt%</a:t>
                </a:r>
              </a:p>
            </c:rich>
          </c:tx>
          <c:layout>
            <c:manualLayout>
              <c:xMode val="edge"/>
              <c:yMode val="edge"/>
              <c:x val="0.29913206081149946"/>
              <c:y val="0.919885311105290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87544064"/>
        <c:crosses val="autoZero"/>
        <c:crossBetween val="midCat"/>
        <c:majorUnit val="20"/>
      </c:valAx>
      <c:valAx>
        <c:axId val="18754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(●) Pore diameter / nm</a:t>
                </a:r>
              </a:p>
            </c:rich>
          </c:tx>
          <c:layout>
            <c:manualLayout>
              <c:xMode val="edge"/>
              <c:yMode val="edge"/>
              <c:x val="3.8122296870334908E-2"/>
              <c:y val="0.1725023760974318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87543488"/>
        <c:crosses val="autoZero"/>
        <c:crossBetween val="midCat"/>
      </c:valAx>
      <c:valAx>
        <c:axId val="18754060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/>
                </a:pPr>
                <a:r>
                  <a:rPr lang="en-US" sz="1200" b="0" i="0" u="none" strike="noStrike" baseline="0">
                    <a:effectLst/>
                  </a:rPr>
                  <a:t>(○) Pore volume / cm</a:t>
                </a:r>
                <a:r>
                  <a:rPr lang="en-US" sz="1200" b="0" i="0" u="none" strike="noStrike" baseline="30000">
                    <a:effectLst/>
                  </a:rPr>
                  <a:t>3</a:t>
                </a:r>
                <a:r>
                  <a:rPr lang="en-US" sz="1200" b="0" i="0" u="none" strike="noStrike" baseline="0">
                    <a:effectLst/>
                  </a:rPr>
                  <a:t> ·g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 i="0" u="none" strike="noStrike" baseline="0">
                    <a:effectLst/>
                  </a:rPr>
                  <a:t> 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93253821702256745"/>
              <c:y val="0.150630615728227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87544640"/>
        <c:crosses val="max"/>
        <c:crossBetween val="midCat"/>
        <c:majorUnit val="0.30000000000000004"/>
      </c:valAx>
      <c:valAx>
        <c:axId val="18754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54060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NH3*Pore Diameter</c:v>
          </c:tx>
          <c:spPr>
            <a:ln w="28575">
              <a:noFill/>
            </a:ln>
          </c:spPr>
          <c:xVal>
            <c:numRef>
              <c:f>'Surface Area '!$A$5:$A$11</c:f>
              <c:numCache>
                <c:formatCode>General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16.899999999999999</c:v>
                </c:pt>
                <c:pt idx="4">
                  <c:v>19.899999999999999</c:v>
                </c:pt>
                <c:pt idx="5">
                  <c:v>38.200000000000003</c:v>
                </c:pt>
                <c:pt idx="6">
                  <c:v>55.7</c:v>
                </c:pt>
              </c:numCache>
            </c:numRef>
          </c:xVal>
          <c:yVal>
            <c:numRef>
              <c:f>'Surface Area '!$P$5:$P$11</c:f>
              <c:numCache>
                <c:formatCode>General</c:formatCode>
                <c:ptCount val="7"/>
                <c:pt idx="0">
                  <c:v>3.0695431552074631E-2</c:v>
                </c:pt>
                <c:pt idx="2">
                  <c:v>4.1342513917374743E-2</c:v>
                </c:pt>
                <c:pt idx="3">
                  <c:v>5.7030075187969931E-2</c:v>
                </c:pt>
                <c:pt idx="5">
                  <c:v>5.2636851195345877E-2</c:v>
                </c:pt>
                <c:pt idx="6">
                  <c:v>1.3828833379637815E-2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6160"/>
        <c:axId val="8955584"/>
      </c:scatterChart>
      <c:scatterChart>
        <c:scatterStyle val="lineMarker"/>
        <c:varyColors val="0"/>
        <c:ser>
          <c:idx val="0"/>
          <c:order val="1"/>
          <c:tx>
            <c:v>NH3*S.A.</c:v>
          </c:tx>
          <c:spPr>
            <a:ln w="28575">
              <a:noFill/>
            </a:ln>
          </c:spPr>
          <c:xVal>
            <c:numRef>
              <c:f>'Surface Area '!$A$5:$A$11</c:f>
              <c:numCache>
                <c:formatCode>General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16.899999999999999</c:v>
                </c:pt>
                <c:pt idx="4">
                  <c:v>19.899999999999999</c:v>
                </c:pt>
                <c:pt idx="5">
                  <c:v>38.200000000000003</c:v>
                </c:pt>
                <c:pt idx="6">
                  <c:v>55.7</c:v>
                </c:pt>
              </c:numCache>
            </c:numRef>
          </c:xVal>
          <c:yVal>
            <c:numRef>
              <c:f>'Surface Area '!$O$5:$O$11</c:f>
              <c:numCache>
                <c:formatCode>General</c:formatCode>
                <c:ptCount val="7"/>
                <c:pt idx="0">
                  <c:v>27.370093133933214</c:v>
                </c:pt>
                <c:pt idx="2">
                  <c:v>40.341341927922656</c:v>
                </c:pt>
                <c:pt idx="3">
                  <c:v>46.8295739348371</c:v>
                </c:pt>
                <c:pt idx="5">
                  <c:v>45.350604490500864</c:v>
                </c:pt>
                <c:pt idx="6">
                  <c:v>15.771727325537341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6208"/>
        <c:axId val="11603328"/>
      </c:scatterChart>
      <c:valAx>
        <c:axId val="895616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8955584"/>
        <c:crosses val="autoZero"/>
        <c:crossBetween val="midCat"/>
        <c:majorUnit val="20"/>
      </c:valAx>
      <c:valAx>
        <c:axId val="895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956160"/>
        <c:crosses val="autoZero"/>
        <c:crossBetween val="midCat"/>
      </c:valAx>
      <c:valAx>
        <c:axId val="11603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1606208"/>
        <c:crosses val="max"/>
        <c:crossBetween val="midCat"/>
      </c:valAx>
      <c:valAx>
        <c:axId val="1160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03328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0887972213914132"/>
          <c:y val="0.2683121707361546"/>
          <c:w val="0.2681644275170767"/>
          <c:h val="0.25002861071612187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tx>
            <c:v>NH3*S.A.</c:v>
          </c:tx>
          <c:spPr>
            <a:ln w="28575">
              <a:noFill/>
            </a:ln>
          </c:spPr>
          <c:xVal>
            <c:numRef>
              <c:f>'Surface Area '!$G$5:$G$11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15.5</c:v>
                </c:pt>
                <c:pt idx="5">
                  <c:v>34.9</c:v>
                </c:pt>
                <c:pt idx="6">
                  <c:v>59.6</c:v>
                </c:pt>
              </c:numCache>
            </c:numRef>
          </c:xVal>
          <c:yVal>
            <c:numRef>
              <c:f>'Surface Area '!$V$5:$V$11</c:f>
              <c:numCache>
                <c:formatCode>General</c:formatCode>
                <c:ptCount val="7"/>
                <c:pt idx="0">
                  <c:v>0</c:v>
                </c:pt>
                <c:pt idx="2">
                  <c:v>0.96805653258297641</c:v>
                </c:pt>
                <c:pt idx="3">
                  <c:v>5.1907564332904208</c:v>
                </c:pt>
                <c:pt idx="5">
                  <c:v>0.9712026894730037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2096"/>
        <c:axId val="11612672"/>
      </c:scatterChart>
      <c:scatterChart>
        <c:scatterStyle val="lineMarker"/>
        <c:varyColors val="0"/>
        <c:ser>
          <c:idx val="1"/>
          <c:order val="0"/>
          <c:tx>
            <c:v>NH3*Pore Diameter</c:v>
          </c:tx>
          <c:spPr>
            <a:ln w="28575">
              <a:noFill/>
            </a:ln>
          </c:spPr>
          <c:xVal>
            <c:numRef>
              <c:f>'Surface Area '!$G$5:$G$11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15.5</c:v>
                </c:pt>
                <c:pt idx="5">
                  <c:v>34.9</c:v>
                </c:pt>
                <c:pt idx="6">
                  <c:v>59.6</c:v>
                </c:pt>
              </c:numCache>
            </c:numRef>
          </c:xVal>
          <c:yVal>
            <c:numRef>
              <c:f>'Surface Area '!$U$5:$U$11</c:f>
              <c:numCache>
                <c:formatCode>General</c:formatCode>
                <c:ptCount val="7"/>
                <c:pt idx="0">
                  <c:v>0</c:v>
                </c:pt>
                <c:pt idx="2">
                  <c:v>7.2688175481230421E-3</c:v>
                </c:pt>
                <c:pt idx="3">
                  <c:v>6.4610409269031083E-2</c:v>
                </c:pt>
                <c:pt idx="5">
                  <c:v>1.092954910689547E-2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14240"/>
        <c:axId val="11615552"/>
      </c:scatterChart>
      <c:valAx>
        <c:axId val="11612096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1612672"/>
        <c:crosses val="autoZero"/>
        <c:crossBetween val="midCat"/>
        <c:majorUnit val="20"/>
      </c:valAx>
      <c:valAx>
        <c:axId val="1161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612096"/>
        <c:crosses val="autoZero"/>
        <c:crossBetween val="midCat"/>
      </c:valAx>
      <c:valAx>
        <c:axId val="11615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5514240"/>
        <c:crosses val="max"/>
        <c:crossBetween val="midCat"/>
      </c:valAx>
      <c:valAx>
        <c:axId val="12551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15552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2983667548956725"/>
          <c:y val="0.20593071667933094"/>
          <c:w val="0.2681644275170767"/>
          <c:h val="0.25016090005987796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533400</xdr:colOff>
      <xdr:row>1</xdr:row>
      <xdr:rowOff>180975</xdr:rowOff>
    </xdr:from>
    <xdr:to>
      <xdr:col>28</xdr:col>
      <xdr:colOff>336884</xdr:colOff>
      <xdr:row>5</xdr:row>
      <xdr:rowOff>73374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1"/>
            <xdr:cNvSpPr txBox="1"/>
          </xdr:nvSpPr>
          <xdr:spPr>
            <a:xfrm>
              <a:off x="7496175" y="180975"/>
              <a:ext cx="5899484" cy="1073499"/>
            </a:xfrm>
            <a:prstGeom prst="rect">
              <a:avLst/>
            </a:prstGeom>
            <a:solidFill>
              <a:srgbClr val="00B0F0"/>
            </a:solidFill>
            <a:ln w="38100">
              <a:solidFill>
                <a:schemeClr val="tx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Monolayer coverage: 301.08 m</a:t>
              </a:r>
              <a:r>
                <a:rPr lang="en-GB" baseline="3000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2 </a:t>
              </a:r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g</a:t>
              </a:r>
              <a:r>
                <a:rPr lang="en-GB" baseline="3000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-1</a:t>
              </a:r>
            </a:p>
            <a:p>
              <a:endParaRPr lang="en-GB">
                <a:ln w="0"/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endParaRPr>
            </a:p>
            <a:p>
              <a14:m>
                <m:oMath xmlns:m="http://schemas.openxmlformats.org/officeDocument/2006/math"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</a:rPr>
                    <m:t>𝑀𝑜𝑛𝑜𝑙𝑎𝑦𝑒𝑟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</a:rPr>
                    <m:t> 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</a:rPr>
                    <m:t>𝐶𝑜𝑣𝑒𝑟𝑎𝑔𝑒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i="1">
                          <a:ln w="0"/>
                          <a:effectLst>
                            <a:outerShdw blurRad="38100" dist="19050" dir="2700000" algn="tl" rotWithShape="0">
                              <a:schemeClr val="dk1">
                                <a:alpha val="40000"/>
                              </a:schemeClr>
                            </a:outerShdw>
                          </a:effectLst>
                          <a:latin typeface="Cambria Math"/>
                        </a:rPr>
                      </m:ctrlPr>
                    </m:fPr>
                    <m:num>
                      <m:r>
                        <a:rPr lang="en-GB" i="1">
                          <a:ln w="0"/>
                          <a:effectLst>
                            <a:outerShdw blurRad="38100" dist="19050" dir="2700000" algn="tl" rotWithShape="0">
                              <a:schemeClr val="dk1">
                                <a:alpha val="40000"/>
                              </a:schemeClr>
                            </a:outerShdw>
                          </a:effectLst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sSub>
                        <m:sSubPr>
                          <m:ctrlPr>
                            <a:rPr lang="en-GB" i="1">
                              <a:ln w="0"/>
                              <a:effectLst>
                                <a:outerShdw blurRad="38100" dist="19050" dir="2700000" algn="tl" rotWithShape="0">
                                  <a:schemeClr val="dk1">
                                    <a:alpha val="40000"/>
                                  </a:schemeClr>
                                </a:outerShdw>
                              </a:effectLst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GB" i="1">
                              <a:ln w="0"/>
                              <a:effectLst>
                                <a:outerShdw blurRad="38100" dist="19050" dir="2700000" algn="tl" rotWithShape="0">
                                  <a:schemeClr val="dk1">
                                    <a:alpha val="40000"/>
                                  </a:schemeClr>
                                </a:outerShdw>
                              </a:effectLst>
                              <a:latin typeface="Cambria Math" panose="02040503050406030204" pitchFamily="18" charset="0"/>
                            </a:rPr>
                            <m:t>𝑃𝑀</m:t>
                          </m:r>
                        </m:e>
                        <m:sub>
                          <m:r>
                            <a:rPr lang="en-GB" i="1">
                              <a:ln w="0"/>
                              <a:effectLst>
                                <a:outerShdw blurRad="38100" dist="19050" dir="2700000" algn="tl" rotWithShape="0">
                                  <a:schemeClr val="dk1">
                                    <a:alpha val="40000"/>
                                  </a:schemeClr>
                                </a:outerShdw>
                              </a:effectLst>
                              <a:latin typeface="Cambria Math" panose="02040503050406030204" pitchFamily="18" charset="0"/>
                            </a:rPr>
                            <m:t>𝐾𝑈</m:t>
                          </m:r>
                        </m:sub>
                      </m:sSub>
                    </m:den>
                  </m:f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sSub>
                    <m:sSubPr>
                      <m:ctrlPr>
                        <a:rPr lang="en-GB" i="1">
                          <a:ln w="0"/>
                          <a:effectLst>
                            <a:outerShdw blurRad="38100" dist="19050" dir="2700000" algn="tl" rotWithShape="0">
                              <a:schemeClr val="dk1">
                                <a:alpha val="40000"/>
                              </a:schemeClr>
                            </a:outerShdw>
                          </a:effectLst>
                          <a:latin typeface="Cambria Math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n-GB" i="1">
                          <a:ln w="0"/>
                          <a:effectLst>
                            <a:outerShdw blurRad="38100" dist="19050" dir="2700000" algn="tl" rotWithShape="0">
                              <a:schemeClr val="dk1">
                                <a:alpha val="40000"/>
                              </a:schemeClr>
                            </a:outerShdw>
                          </a:effectLst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𝑁</m:t>
                      </m:r>
                    </m:e>
                    <m:sub>
                      <m:r>
                        <a:rPr lang="en-GB" i="1">
                          <a:ln w="0"/>
                          <a:effectLst>
                            <a:outerShdw blurRad="38100" dist="19050" dir="2700000" algn="tl" rotWithShape="0">
                              <a:schemeClr val="dk1">
                                <a:alpha val="40000"/>
                              </a:schemeClr>
                            </a:outerShdw>
                          </a:effectLst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𝐴</m:t>
                      </m:r>
                    </m:sub>
                  </m:sSub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𝐶𝑟𝑜𝑠𝑠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𝑆𝑒𝑐𝑡𝑖𝑜𝑛𝑎𝑙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GB" i="1">
                      <a:ln w="0"/>
                      <a:effectLst>
                        <a:outerShdw blurRad="38100" dist="19050" dir="2700000" algn="tl" rotWithShape="0">
                          <a:schemeClr val="dk1">
                            <a:alpha val="40000"/>
                          </a:schemeClr>
                        </a:outerShdw>
                      </a:effectLst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𝐴𝑟𝑒𝑎</m:t>
                  </m:r>
                </m:oMath>
              </a14:m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 </a:t>
              </a:r>
            </a:p>
          </xdr:txBody>
        </xdr:sp>
      </mc:Choice>
      <mc:Fallback xmlns="">
        <xdr:sp macro="" textlink="">
          <xdr:nvSpPr>
            <xdr:cNvPr id="2" name="CasellaDiTesto 11"/>
            <xdr:cNvSpPr txBox="1"/>
          </xdr:nvSpPr>
          <xdr:spPr>
            <a:xfrm>
              <a:off x="7496175" y="180975"/>
              <a:ext cx="5899484" cy="1073499"/>
            </a:xfrm>
            <a:prstGeom prst="rect">
              <a:avLst/>
            </a:prstGeom>
            <a:solidFill>
              <a:srgbClr val="00B0F0"/>
            </a:solidFill>
            <a:ln w="38100">
              <a:solidFill>
                <a:schemeClr val="tx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Monolayer coverage: 301.08 m</a:t>
              </a:r>
              <a:r>
                <a:rPr lang="en-GB" baseline="3000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2 </a:t>
              </a:r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g</a:t>
              </a:r>
              <a:r>
                <a:rPr lang="en-GB" baseline="3000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-1</a:t>
              </a:r>
            </a:p>
            <a:p>
              <a:endParaRPr lang="en-GB">
                <a:ln w="0"/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endParaRPr>
            </a:p>
            <a:p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</a:rPr>
                <a:t>𝑀𝑜𝑛𝑜𝑙𝑎𝑦𝑒𝑟 𝐶𝑜𝑣𝑒𝑟𝑎𝑔𝑒=1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/>
                </a:rPr>
                <a:t>/〖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</a:rPr>
                <a:t>𝑃𝑀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/>
                </a:rPr>
                <a:t>〗_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</a:rPr>
                <a:t>𝐾𝑈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/>
                </a:rPr>
                <a:t> 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  <a:ea typeface="Cambria Math" panose="02040503050406030204" pitchFamily="18" charset="0"/>
                </a:rPr>
                <a:t>∙𝑁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en-GB" i="0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  <a:ea typeface="Cambria Math" panose="02040503050406030204" pitchFamily="18" charset="0"/>
                </a:rPr>
                <a:t>𝐴∙𝐶𝑟𝑜𝑠𝑠 𝑆𝑒𝑐𝑡𝑖𝑜𝑛𝑎𝑙 𝐴𝑟𝑒𝑎</a:t>
              </a:r>
              <a:r>
                <a:rPr lang="en-GB">
                  <a:ln w="0"/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rPr>
                <a:t> </a:t>
              </a:r>
            </a:p>
          </xdr:txBody>
        </xdr:sp>
      </mc:Fallback>
    </mc:AlternateContent>
    <xdr:clientData/>
  </xdr:twoCellAnchor>
  <xdr:twoCellAnchor>
    <xdr:from>
      <xdr:col>0</xdr:col>
      <xdr:colOff>541090</xdr:colOff>
      <xdr:row>12</xdr:row>
      <xdr:rowOff>139495</xdr:rowOff>
    </xdr:from>
    <xdr:to>
      <xdr:col>8</xdr:col>
      <xdr:colOff>975421</xdr:colOff>
      <xdr:row>28</xdr:row>
      <xdr:rowOff>60430</xdr:rowOff>
    </xdr:to>
    <xdr:grpSp>
      <xdr:nvGrpSpPr>
        <xdr:cNvPr id="13" name="Group 12"/>
        <xdr:cNvGrpSpPr/>
      </xdr:nvGrpSpPr>
      <xdr:grpSpPr>
        <a:xfrm>
          <a:off x="541090" y="3076370"/>
          <a:ext cx="9493003" cy="2937185"/>
          <a:chOff x="3705020" y="2941692"/>
          <a:chExt cx="9075448" cy="2968935"/>
        </a:xfrm>
        <a:solidFill>
          <a:schemeClr val="bg1"/>
        </a:solidFill>
      </xdr:grpSpPr>
      <xdr:graphicFrame macro="">
        <xdr:nvGraphicFramePr>
          <xdr:cNvPr id="3" name="Chart 2"/>
          <xdr:cNvGraphicFramePr/>
        </xdr:nvGraphicFramePr>
        <xdr:xfrm>
          <a:off x="6560024" y="2986042"/>
          <a:ext cx="3335948" cy="28292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9913595" y="2956461"/>
          <a:ext cx="2866873" cy="2954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705020" y="2941692"/>
          <a:ext cx="2882033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1064949</xdr:colOff>
      <xdr:row>27</xdr:row>
      <xdr:rowOff>165931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253007</xdr:colOff>
      <xdr:row>31</xdr:row>
      <xdr:rowOff>0</xdr:rowOff>
    </xdr:from>
    <xdr:to>
      <xdr:col>6</xdr:col>
      <xdr:colOff>44648</xdr:colOff>
      <xdr:row>35</xdr:row>
      <xdr:rowOff>163711</xdr:rowOff>
    </xdr:to>
    <xdr:sp macro="" textlink="">
      <xdr:nvSpPr>
        <xdr:cNvPr id="6" name="TextBox 5"/>
        <xdr:cNvSpPr txBox="1"/>
      </xdr:nvSpPr>
      <xdr:spPr>
        <a:xfrm>
          <a:off x="3958827" y="6593086"/>
          <a:ext cx="2604493" cy="93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Arial" panose="020B0604020202020204" pitchFamily="34" charset="0"/>
              <a:cs typeface="Arial" panose="020B0604020202020204" pitchFamily="34" charset="0"/>
            </a:rPr>
            <a:t>SBA-15 samples</a:t>
          </a:r>
        </a:p>
      </xdr:txBody>
    </xdr:sp>
    <xdr:clientData/>
  </xdr:twoCellAnchor>
  <xdr:twoCellAnchor>
    <xdr:from>
      <xdr:col>4</xdr:col>
      <xdr:colOff>729258</xdr:colOff>
      <xdr:row>28</xdr:row>
      <xdr:rowOff>1</xdr:rowOff>
    </xdr:from>
    <xdr:to>
      <xdr:col>4</xdr:col>
      <xdr:colOff>788789</xdr:colOff>
      <xdr:row>30</xdr:row>
      <xdr:rowOff>163711</xdr:rowOff>
    </xdr:to>
    <xdr:cxnSp macro="">
      <xdr:nvCxnSpPr>
        <xdr:cNvPr id="9" name="Straight Arrow Connector 8"/>
        <xdr:cNvCxnSpPr/>
      </xdr:nvCxnSpPr>
      <xdr:spPr>
        <a:xfrm flipH="1" flipV="1">
          <a:off x="5372696" y="6012657"/>
          <a:ext cx="59531" cy="550663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669726</xdr:colOff>
      <xdr:row>29</xdr:row>
      <xdr:rowOff>59530</xdr:rowOff>
    </xdr:from>
    <xdr:to>
      <xdr:col>13</xdr:col>
      <xdr:colOff>1012032</xdr:colOff>
      <xdr:row>34</xdr:row>
      <xdr:rowOff>29764</xdr:rowOff>
    </xdr:to>
    <xdr:sp macro="" textlink="">
      <xdr:nvSpPr>
        <xdr:cNvPr id="14" name="TextBox 13"/>
        <xdr:cNvSpPr txBox="1"/>
      </xdr:nvSpPr>
      <xdr:spPr>
        <a:xfrm>
          <a:off x="12739687" y="6265663"/>
          <a:ext cx="2604493" cy="93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Arial" panose="020B0604020202020204" pitchFamily="34" charset="0"/>
              <a:cs typeface="Arial" panose="020B0604020202020204" pitchFamily="34" charset="0"/>
            </a:rPr>
            <a:t>Fumed samples</a:t>
          </a:r>
        </a:p>
      </xdr:txBody>
    </xdr:sp>
    <xdr:clientData/>
  </xdr:twoCellAnchor>
  <xdr:twoCellAnchor>
    <xdr:from>
      <xdr:col>12</xdr:col>
      <xdr:colOff>684609</xdr:colOff>
      <xdr:row>26</xdr:row>
      <xdr:rowOff>148828</xdr:rowOff>
    </xdr:from>
    <xdr:to>
      <xdr:col>12</xdr:col>
      <xdr:colOff>1012033</xdr:colOff>
      <xdr:row>29</xdr:row>
      <xdr:rowOff>29765</xdr:rowOff>
    </xdr:to>
    <xdr:cxnSp macro="">
      <xdr:nvCxnSpPr>
        <xdr:cNvPr id="15" name="Straight Arrow Connector 14"/>
        <xdr:cNvCxnSpPr/>
      </xdr:nvCxnSpPr>
      <xdr:spPr>
        <a:xfrm flipH="1" flipV="1">
          <a:off x="13885664" y="5774531"/>
          <a:ext cx="327424" cy="461367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0.21101</cdr:x>
      <cdr:y>0.10953</cdr:y>
    </cdr:from>
    <cdr:to>
      <cdr:x>0.94267</cdr:x>
      <cdr:y>0.65916</cdr:y>
    </cdr:to>
    <cdr:grpSp>
      <cdr:nvGrpSpPr>
        <cdr:cNvPr id="8" name="Group 7"/>
        <cdr:cNvGrpSpPr/>
      </cdr:nvGrpSpPr>
      <cdr:grpSpPr>
        <a:xfrm xmlns:a="http://schemas.openxmlformats.org/drawingml/2006/main">
          <a:off x="636118" y="312073"/>
          <a:ext cx="2205686" cy="1566006"/>
          <a:chOff x="580944" y="307519"/>
          <a:chExt cx="2100968" cy="1593510"/>
        </a:xfrm>
      </cdr:grpSpPr>
      <cdr:sp macro="" textlink="">
        <cdr:nvSpPr>
          <cdr:cNvPr id="9" name="Freeform 8"/>
          <cdr:cNvSpPr/>
        </cdr:nvSpPr>
        <cdr:spPr>
          <a:xfrm xmlns:a="http://schemas.openxmlformats.org/drawingml/2006/main">
            <a:off x="580944" y="307519"/>
            <a:ext cx="1940218" cy="891945"/>
          </a:xfrm>
          <a:custGeom xmlns:a="http://schemas.openxmlformats.org/drawingml/2006/main">
            <a:avLst/>
            <a:gdLst>
              <a:gd name="connsiteX0" fmla="*/ 0 w 3043237"/>
              <a:gd name="connsiteY0" fmla="*/ 0 h 900112"/>
              <a:gd name="connsiteX1" fmla="*/ 180975 w 3043237"/>
              <a:gd name="connsiteY1" fmla="*/ 66675 h 900112"/>
              <a:gd name="connsiteX2" fmla="*/ 485775 w 3043237"/>
              <a:gd name="connsiteY2" fmla="*/ 323850 h 900112"/>
              <a:gd name="connsiteX3" fmla="*/ 1095375 w 3043237"/>
              <a:gd name="connsiteY3" fmla="*/ 342900 h 900112"/>
              <a:gd name="connsiteX4" fmla="*/ 2090737 w 3043237"/>
              <a:gd name="connsiteY4" fmla="*/ 352425 h 900112"/>
              <a:gd name="connsiteX5" fmla="*/ 3043237 w 3043237"/>
              <a:gd name="connsiteY5" fmla="*/ 900112 h 9001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3043237" h="900112">
                <a:moveTo>
                  <a:pt x="0" y="0"/>
                </a:moveTo>
                <a:cubicBezTo>
                  <a:pt x="50006" y="6350"/>
                  <a:pt x="100013" y="12700"/>
                  <a:pt x="180975" y="66675"/>
                </a:cubicBezTo>
                <a:cubicBezTo>
                  <a:pt x="261938" y="120650"/>
                  <a:pt x="333375" y="277813"/>
                  <a:pt x="485775" y="323850"/>
                </a:cubicBezTo>
                <a:cubicBezTo>
                  <a:pt x="638175" y="369888"/>
                  <a:pt x="1095375" y="342900"/>
                  <a:pt x="1095375" y="342900"/>
                </a:cubicBezTo>
                <a:cubicBezTo>
                  <a:pt x="1362869" y="347663"/>
                  <a:pt x="1766093" y="259556"/>
                  <a:pt x="2090737" y="352425"/>
                </a:cubicBezTo>
                <a:cubicBezTo>
                  <a:pt x="2415381" y="445294"/>
                  <a:pt x="2729309" y="672703"/>
                  <a:pt x="3043237" y="900112"/>
                </a:cubicBezTo>
              </a:path>
            </a:pathLst>
          </a:custGeom>
          <a:ln xmlns:a="http://schemas.openxmlformats.org/drawingml/2006/main" w="12700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Freeform 9"/>
          <cdr:cNvSpPr/>
        </cdr:nvSpPr>
        <cdr:spPr>
          <a:xfrm xmlns:a="http://schemas.openxmlformats.org/drawingml/2006/main">
            <a:off x="613766" y="1252129"/>
            <a:ext cx="2068146" cy="648900"/>
          </a:xfrm>
          <a:custGeom xmlns:a="http://schemas.openxmlformats.org/drawingml/2006/main">
            <a:avLst/>
            <a:gdLst>
              <a:gd name="connsiteX0" fmla="*/ 0 w 3219450"/>
              <a:gd name="connsiteY0" fmla="*/ 676275 h 687731"/>
              <a:gd name="connsiteX1" fmla="*/ 885825 w 3219450"/>
              <a:gd name="connsiteY1" fmla="*/ 676275 h 687731"/>
              <a:gd name="connsiteX2" fmla="*/ 1890713 w 3219450"/>
              <a:gd name="connsiteY2" fmla="*/ 557213 h 687731"/>
              <a:gd name="connsiteX3" fmla="*/ 3219450 w 3219450"/>
              <a:gd name="connsiteY3" fmla="*/ 0 h 6877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219450" h="687731">
                <a:moveTo>
                  <a:pt x="0" y="676275"/>
                </a:moveTo>
                <a:cubicBezTo>
                  <a:pt x="285353" y="686197"/>
                  <a:pt x="570706" y="696119"/>
                  <a:pt x="885825" y="676275"/>
                </a:cubicBezTo>
                <a:cubicBezTo>
                  <a:pt x="1200944" y="656431"/>
                  <a:pt x="1501776" y="669925"/>
                  <a:pt x="1890713" y="557213"/>
                </a:cubicBezTo>
                <a:cubicBezTo>
                  <a:pt x="2279651" y="444500"/>
                  <a:pt x="2749550" y="222250"/>
                  <a:pt x="3219450" y="0"/>
                </a:cubicBezTo>
              </a:path>
            </a:pathLst>
          </a:custGeom>
          <a:ln xmlns:a="http://schemas.openxmlformats.org/drawingml/2006/main" w="12700"/>
        </cdr:spPr>
        <cdr:style>
          <a:lnRef xmlns:a="http://schemas.openxmlformats.org/drawingml/2006/main" idx="2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1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467180</xdr:colOff>
      <xdr:row>14</xdr:row>
      <xdr:rowOff>11792</xdr:rowOff>
    </xdr:from>
    <xdr:to>
      <xdr:col>13</xdr:col>
      <xdr:colOff>798108</xdr:colOff>
      <xdr:row>29</xdr:row>
      <xdr:rowOff>170363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217714</xdr:colOff>
      <xdr:row>14</xdr:row>
      <xdr:rowOff>99785</xdr:rowOff>
    </xdr:from>
    <xdr:to>
      <xdr:col>17</xdr:col>
      <xdr:colOff>548642</xdr:colOff>
      <xdr:row>30</xdr:row>
      <xdr:rowOff>76928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.%20SI_1%20c_d_integrated%20pe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U1" zoomScale="64" zoomScaleNormal="64" workbookViewId="0">
      <selection activeCell="AE1" sqref="AE1:AE6"/>
    </sheetView>
  </sheetViews>
  <sheetFormatPr defaultRowHeight="14.5" x14ac:dyDescent="0.35"/>
  <cols>
    <col min="1" max="3" width="18.453125" customWidth="1"/>
    <col min="4" max="7" width="14.1796875" customWidth="1"/>
    <col min="8" max="10" width="17.453125" customWidth="1"/>
    <col min="11" max="13" width="17" customWidth="1"/>
    <col min="14" max="14" width="16.453125" customWidth="1"/>
    <col min="15" max="15" width="21.54296875" hidden="1" customWidth="1"/>
    <col min="16" max="18" width="0" hidden="1" customWidth="1"/>
    <col min="20" max="20" width="20.453125" customWidth="1"/>
    <col min="21" max="21" width="10" bestFit="1" customWidth="1"/>
  </cols>
  <sheetData>
    <row r="1" spans="1:21" ht="15.75" customHeight="1" thickBot="1" x14ac:dyDescent="0.4"/>
    <row r="2" spans="1:21" ht="15" customHeight="1" x14ac:dyDescent="0.35">
      <c r="A2" s="112" t="s">
        <v>17</v>
      </c>
      <c r="B2" s="21"/>
      <c r="C2" s="120"/>
      <c r="D2" s="114" t="s">
        <v>0</v>
      </c>
      <c r="E2" s="122" t="s">
        <v>33</v>
      </c>
      <c r="F2" s="110"/>
      <c r="G2" s="85"/>
      <c r="H2" s="116" t="s">
        <v>19</v>
      </c>
      <c r="I2" s="19"/>
      <c r="J2" s="4"/>
      <c r="K2" s="118" t="s">
        <v>1</v>
      </c>
      <c r="L2" s="124" t="s">
        <v>33</v>
      </c>
      <c r="M2" s="110"/>
      <c r="N2" s="107" t="s">
        <v>32</v>
      </c>
    </row>
    <row r="3" spans="1:21" ht="29.25" customHeight="1" thickBot="1" x14ac:dyDescent="0.4">
      <c r="A3" s="113"/>
      <c r="B3" s="22"/>
      <c r="C3" s="121"/>
      <c r="D3" s="115"/>
      <c r="E3" s="123"/>
      <c r="F3" s="111"/>
      <c r="G3" s="108" t="s">
        <v>31</v>
      </c>
      <c r="H3" s="117"/>
      <c r="I3" s="20"/>
      <c r="J3" s="5"/>
      <c r="K3" s="119"/>
      <c r="L3" s="125"/>
      <c r="M3" s="111"/>
      <c r="N3" s="108"/>
    </row>
    <row r="4" spans="1:21" ht="46.5" customHeight="1" thickBot="1" x14ac:dyDescent="0.4">
      <c r="A4" s="6" t="s">
        <v>20</v>
      </c>
      <c r="B4" s="6" t="s">
        <v>22</v>
      </c>
      <c r="C4" s="6" t="s">
        <v>18</v>
      </c>
      <c r="D4" s="1">
        <v>923</v>
      </c>
      <c r="E4" s="99"/>
      <c r="F4" s="86" t="s">
        <v>16</v>
      </c>
      <c r="G4" s="109"/>
      <c r="H4" s="2" t="s">
        <v>21</v>
      </c>
      <c r="I4" s="35" t="s">
        <v>22</v>
      </c>
      <c r="J4" s="18" t="s">
        <v>18</v>
      </c>
      <c r="K4" s="3">
        <v>231</v>
      </c>
      <c r="L4" s="95"/>
      <c r="M4" s="86" t="s">
        <v>16</v>
      </c>
      <c r="N4" s="109"/>
      <c r="O4">
        <v>30.974</v>
      </c>
      <c r="P4" t="s">
        <v>5</v>
      </c>
    </row>
    <row r="5" spans="1:21" ht="15.75" customHeight="1" x14ac:dyDescent="0.35">
      <c r="A5" s="9">
        <v>4.3098853956965186</v>
      </c>
      <c r="B5" s="23">
        <v>3.2</v>
      </c>
      <c r="C5" s="10">
        <f t="shared" ref="C5:C11" si="0">($U$11*A5)/100</f>
        <v>12.976298964350571</v>
      </c>
      <c r="D5" s="11">
        <v>856</v>
      </c>
      <c r="E5" s="100">
        <v>899.15966386554612</v>
      </c>
      <c r="F5" s="87">
        <f>(100*C5)/E5</f>
        <v>1.4431584829511386</v>
      </c>
      <c r="G5" s="90">
        <f>(C5)/$D$4</f>
        <v>1.4058828780444822E-2</v>
      </c>
      <c r="H5" s="29">
        <v>2.9944613171092436</v>
      </c>
      <c r="I5" s="26">
        <v>2.2000000000000002</v>
      </c>
      <c r="J5" s="16">
        <f>($U$11*H5)/100</f>
        <v>9.015790843717518</v>
      </c>
      <c r="K5" s="30">
        <v>194</v>
      </c>
      <c r="L5" s="96">
        <v>200.41322314049589</v>
      </c>
      <c r="M5" s="92">
        <f>100*J5/K5</f>
        <v>4.647314867895628</v>
      </c>
      <c r="N5" s="90">
        <f>J5/K4</f>
        <v>3.9029397591850729E-2</v>
      </c>
      <c r="O5">
        <v>183.84</v>
      </c>
      <c r="P5" t="s">
        <v>6</v>
      </c>
    </row>
    <row r="6" spans="1:21" ht="15.75" customHeight="1" x14ac:dyDescent="0.35">
      <c r="A6" s="12">
        <v>5.3</v>
      </c>
      <c r="B6" s="24">
        <v>4.3</v>
      </c>
      <c r="C6" s="7">
        <f t="shared" si="0"/>
        <v>15.95735807261377</v>
      </c>
      <c r="D6" s="1">
        <v>745</v>
      </c>
      <c r="E6" s="100">
        <v>783.38590956887492</v>
      </c>
      <c r="F6" s="88">
        <f t="shared" ref="F6:F11" si="1">(100*C6)/D6</f>
        <v>2.1419272580689626</v>
      </c>
      <c r="G6" s="91">
        <f>(C6)/$D$4</f>
        <v>1.7288578626883825E-2</v>
      </c>
      <c r="H6" s="31">
        <v>8.2454631267543821</v>
      </c>
      <c r="I6" s="27">
        <v>6.1</v>
      </c>
      <c r="J6" s="8">
        <f t="shared" ref="J6:J11" si="2">($U$11*H6)/100</f>
        <v>24.825624073236455</v>
      </c>
      <c r="K6" s="32">
        <v>193</v>
      </c>
      <c r="L6" s="97">
        <v>211.85510428100989</v>
      </c>
      <c r="M6" s="93">
        <f t="shared" ref="M6:M11" si="3">100*J6/K6</f>
        <v>12.86301765452666</v>
      </c>
      <c r="N6" s="91">
        <f>J6/$K$4</f>
        <v>0.10747023408327469</v>
      </c>
      <c r="O6">
        <v>15.999000000000001</v>
      </c>
      <c r="P6" t="s">
        <v>7</v>
      </c>
    </row>
    <row r="7" spans="1:21" ht="15.5" x14ac:dyDescent="0.35">
      <c r="A7" s="12">
        <v>12.084790315476591</v>
      </c>
      <c r="B7" s="24">
        <v>9</v>
      </c>
      <c r="C7" s="7">
        <f t="shared" si="0"/>
        <v>36.385155905002847</v>
      </c>
      <c r="D7" s="1">
        <v>685</v>
      </c>
      <c r="E7" s="100">
        <v>778.40909090909088</v>
      </c>
      <c r="F7" s="88">
        <f t="shared" si="1"/>
        <v>5.3117015919712189</v>
      </c>
      <c r="G7" s="91">
        <f t="shared" ref="G7:G11" si="4">(C7)/$D$4</f>
        <v>3.9420537275192687E-2</v>
      </c>
      <c r="H7" s="31">
        <v>8.3417136690900353</v>
      </c>
      <c r="I7" s="27">
        <v>6.2</v>
      </c>
      <c r="J7" s="8">
        <f t="shared" si="2"/>
        <v>25.115417350355941</v>
      </c>
      <c r="K7" s="32">
        <v>173</v>
      </c>
      <c r="L7" s="97">
        <v>188.6586695747001</v>
      </c>
      <c r="M7" s="93">
        <f t="shared" si="3"/>
        <v>14.51758228344274</v>
      </c>
      <c r="N7" s="91">
        <f t="shared" ref="N7:N11" si="5">J7/$K$4</f>
        <v>0.1087247504344413</v>
      </c>
      <c r="O7">
        <f>(O5*12)+(O6*36)</f>
        <v>2782.0439999999999</v>
      </c>
      <c r="P7" t="s">
        <v>8</v>
      </c>
      <c r="T7" t="s">
        <v>2</v>
      </c>
      <c r="U7">
        <v>2880.17</v>
      </c>
    </row>
    <row r="8" spans="1:21" ht="15.5" x14ac:dyDescent="0.35">
      <c r="A8" s="12">
        <v>22.757906010030251</v>
      </c>
      <c r="B8" s="24">
        <v>16.899999999999999</v>
      </c>
      <c r="C8" s="7">
        <f t="shared" si="0"/>
        <v>68.520010412253143</v>
      </c>
      <c r="D8" s="1">
        <v>505</v>
      </c>
      <c r="E8" s="100">
        <v>633.62609786700125</v>
      </c>
      <c r="F8" s="88">
        <f t="shared" si="1"/>
        <v>13.568318893515473</v>
      </c>
      <c r="G8" s="91">
        <f t="shared" si="4"/>
        <v>7.4236197629743386E-2</v>
      </c>
      <c r="H8" s="31">
        <v>15.720921914823526</v>
      </c>
      <c r="I8" s="27">
        <v>11.7</v>
      </c>
      <c r="J8" s="8">
        <f t="shared" si="2"/>
        <v>47.332901929516964</v>
      </c>
      <c r="K8" s="32">
        <v>161</v>
      </c>
      <c r="L8" s="97">
        <v>190.30732860520095</v>
      </c>
      <c r="M8" s="93">
        <f t="shared" si="3"/>
        <v>29.399317968644077</v>
      </c>
      <c r="N8" s="91">
        <f t="shared" si="5"/>
        <v>0.2049043373572163</v>
      </c>
      <c r="O8">
        <v>2975.2582644628101</v>
      </c>
      <c r="P8" t="s">
        <v>9</v>
      </c>
      <c r="T8" t="s">
        <v>3</v>
      </c>
      <c r="U8">
        <f>1.44*10^(-18)</f>
        <v>1.44E-18</v>
      </c>
    </row>
    <row r="9" spans="1:21" ht="15.75" x14ac:dyDescent="0.25">
      <c r="A9" s="12">
        <v>26.832512302239614</v>
      </c>
      <c r="B9" s="24">
        <v>19.899999999999999</v>
      </c>
      <c r="C9" s="7">
        <f t="shared" si="0"/>
        <v>80.78792581031162</v>
      </c>
      <c r="D9" s="1">
        <v>547</v>
      </c>
      <c r="E9" s="100">
        <v>760.88468493531786</v>
      </c>
      <c r="F9" s="88">
        <f t="shared" si="1"/>
        <v>14.769273457095359</v>
      </c>
      <c r="G9" s="91">
        <f t="shared" si="4"/>
        <v>8.7527546923414537E-2</v>
      </c>
      <c r="H9" s="31">
        <v>20.854284172725091</v>
      </c>
      <c r="I9" s="27">
        <v>15.5</v>
      </c>
      <c r="J9" s="8">
        <f t="shared" si="2"/>
        <v>62.788543375889866</v>
      </c>
      <c r="K9" s="32">
        <v>155</v>
      </c>
      <c r="L9" s="97">
        <v>193.50811485642947</v>
      </c>
      <c r="M9" s="93">
        <f t="shared" si="3"/>
        <v>40.50873766186443</v>
      </c>
      <c r="N9" s="91">
        <f t="shared" si="5"/>
        <v>0.2718118760861033</v>
      </c>
      <c r="O9">
        <f>O7/O8</f>
        <v>0.93505966632523729</v>
      </c>
      <c r="P9" t="s">
        <v>10</v>
      </c>
      <c r="T9" t="s">
        <v>4</v>
      </c>
      <c r="U9">
        <f>6.022*10^(23)</f>
        <v>6.0219999999999996E+23</v>
      </c>
    </row>
    <row r="10" spans="1:21" ht="15.75" x14ac:dyDescent="0.25">
      <c r="A10" s="12">
        <v>51.547512673094829</v>
      </c>
      <c r="B10" s="24">
        <v>38.200000000000003</v>
      </c>
      <c r="C10" s="7">
        <f t="shared" si="0"/>
        <v>155.20039952399441</v>
      </c>
      <c r="D10" s="1">
        <v>361</v>
      </c>
      <c r="E10" s="100">
        <v>756.81341719077568</v>
      </c>
      <c r="F10" s="88">
        <f t="shared" si="1"/>
        <v>42.991800422159116</v>
      </c>
      <c r="G10" s="91">
        <f t="shared" si="4"/>
        <v>0.16814777846586609</v>
      </c>
      <c r="H10" s="31">
        <v>47.05582069743096</v>
      </c>
      <c r="I10" s="27">
        <v>34.9</v>
      </c>
      <c r="J10" s="8">
        <f t="shared" si="2"/>
        <v>141.67671325841812</v>
      </c>
      <c r="K10" s="32">
        <v>138</v>
      </c>
      <c r="L10" s="97">
        <v>254.1436464088398</v>
      </c>
      <c r="M10" s="93">
        <f t="shared" si="3"/>
        <v>102.66428496986819</v>
      </c>
      <c r="N10" s="91">
        <f t="shared" si="5"/>
        <v>0.61331910501479703</v>
      </c>
      <c r="O10">
        <f>((12*O5)/O8)*100</f>
        <v>74.147512716793102</v>
      </c>
      <c r="P10" t="s">
        <v>11</v>
      </c>
    </row>
    <row r="11" spans="1:21" ht="16.5" thickBot="1" x14ac:dyDescent="0.3">
      <c r="A11" s="13">
        <v>75.182368068849925</v>
      </c>
      <c r="B11" s="25">
        <v>55.7</v>
      </c>
      <c r="C11" s="14">
        <f t="shared" si="0"/>
        <v>226.36074868333625</v>
      </c>
      <c r="D11" s="15">
        <v>138</v>
      </c>
      <c r="E11" s="101">
        <v>507.16648291069458</v>
      </c>
      <c r="F11" s="89">
        <f t="shared" si="1"/>
        <v>164.02952803140306</v>
      </c>
      <c r="G11" s="91">
        <f t="shared" si="4"/>
        <v>0.24524458145540223</v>
      </c>
      <c r="H11" s="33">
        <v>80.422675373791108</v>
      </c>
      <c r="I11" s="28">
        <v>59.6</v>
      </c>
      <c r="J11" s="17">
        <f t="shared" si="2"/>
        <v>242.13838265984191</v>
      </c>
      <c r="K11" s="34">
        <v>122</v>
      </c>
      <c r="L11" s="98">
        <v>519.14893617021278</v>
      </c>
      <c r="M11" s="94">
        <f t="shared" si="3"/>
        <v>198.47408414741142</v>
      </c>
      <c r="N11" s="91">
        <f t="shared" si="5"/>
        <v>1.0482181067525624</v>
      </c>
      <c r="O11">
        <f>((12*O5)/O7)*100</f>
        <v>79.297092353679517</v>
      </c>
      <c r="P11" t="s">
        <v>12</v>
      </c>
      <c r="T11" t="s">
        <v>15</v>
      </c>
      <c r="U11">
        <f>(U9*U8)/U7</f>
        <v>301.08222778516546</v>
      </c>
    </row>
    <row r="12" spans="1:21" ht="15" x14ac:dyDescent="0.25">
      <c r="O12">
        <f>(O4/(4*O6))*100</f>
        <v>48.399899993749607</v>
      </c>
      <c r="P12" t="s">
        <v>13</v>
      </c>
    </row>
    <row r="13" spans="1:21" ht="15" x14ac:dyDescent="0.25">
      <c r="O13">
        <f>(O4/O8)</f>
        <v>1.0410524817277477E-2</v>
      </c>
      <c r="P13" t="s">
        <v>14</v>
      </c>
    </row>
  </sheetData>
  <mergeCells count="11">
    <mergeCell ref="N2:N4"/>
    <mergeCell ref="M2:M3"/>
    <mergeCell ref="A2:A3"/>
    <mergeCell ref="D2:D3"/>
    <mergeCell ref="H2:H3"/>
    <mergeCell ref="K2:K3"/>
    <mergeCell ref="F2:F3"/>
    <mergeCell ref="C2:C3"/>
    <mergeCell ref="E2:E3"/>
    <mergeCell ref="L2:L3"/>
    <mergeCell ref="G3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zoomScale="60" zoomScaleNormal="60" workbookViewId="0">
      <selection activeCell="H20" sqref="H20"/>
    </sheetView>
  </sheetViews>
  <sheetFormatPr defaultRowHeight="14.5" x14ac:dyDescent="0.35"/>
  <cols>
    <col min="8" max="8" width="11.1796875" customWidth="1"/>
    <col min="9" max="9" width="17.7265625" customWidth="1"/>
    <col min="13" max="13" width="19.08984375" bestFit="1" customWidth="1"/>
    <col min="14" max="14" width="17.36328125" bestFit="1" customWidth="1"/>
    <col min="15" max="15" width="19.08984375" bestFit="1" customWidth="1"/>
    <col min="20" max="20" width="19.08984375" bestFit="1" customWidth="1"/>
    <col min="21" max="21" width="17.36328125" bestFit="1" customWidth="1"/>
  </cols>
  <sheetData>
    <row r="1" spans="1:22" ht="20.5" thickBot="1" x14ac:dyDescent="0.45">
      <c r="A1" s="62" t="s">
        <v>23</v>
      </c>
      <c r="B1" s="63"/>
      <c r="C1" s="63"/>
      <c r="D1" s="63"/>
      <c r="E1" s="63"/>
      <c r="F1" s="64"/>
      <c r="G1" s="65" t="s">
        <v>24</v>
      </c>
      <c r="H1" s="66"/>
      <c r="I1" s="66"/>
      <c r="J1" s="66"/>
      <c r="K1" s="66"/>
      <c r="L1" s="67"/>
    </row>
    <row r="2" spans="1:22" ht="34.5" x14ac:dyDescent="0.35">
      <c r="A2" s="72" t="s">
        <v>28</v>
      </c>
      <c r="B2" s="73" t="s">
        <v>29</v>
      </c>
      <c r="C2" s="72" t="s">
        <v>35</v>
      </c>
      <c r="D2" s="76" t="s">
        <v>36</v>
      </c>
      <c r="E2" s="72" t="s">
        <v>26</v>
      </c>
      <c r="F2" s="77" t="s">
        <v>30</v>
      </c>
      <c r="G2" s="70" t="s">
        <v>28</v>
      </c>
      <c r="H2" s="71" t="s">
        <v>1</v>
      </c>
      <c r="I2" s="72" t="s">
        <v>25</v>
      </c>
      <c r="J2" s="76" t="s">
        <v>34</v>
      </c>
      <c r="K2" s="72" t="s">
        <v>26</v>
      </c>
      <c r="L2" s="73" t="s">
        <v>30</v>
      </c>
      <c r="N2" s="128" t="s">
        <v>41</v>
      </c>
      <c r="T2" t="s">
        <v>42</v>
      </c>
    </row>
    <row r="3" spans="1:22" ht="16" thickBot="1" x14ac:dyDescent="0.4">
      <c r="A3" s="78"/>
      <c r="B3" s="79"/>
      <c r="C3" s="78"/>
      <c r="D3" s="80" t="s">
        <v>27</v>
      </c>
      <c r="E3" s="74"/>
      <c r="F3" s="81"/>
      <c r="G3" s="68"/>
      <c r="H3" s="69"/>
      <c r="I3" s="78"/>
      <c r="J3" s="80" t="s">
        <v>27</v>
      </c>
      <c r="K3" s="74"/>
      <c r="L3" s="75"/>
    </row>
    <row r="4" spans="1:22" ht="21.5" thickBot="1" x14ac:dyDescent="0.4">
      <c r="A4" s="36">
        <v>0</v>
      </c>
      <c r="B4" s="37">
        <v>923</v>
      </c>
      <c r="C4" s="38">
        <v>5.8579999999999997</v>
      </c>
      <c r="D4" s="39">
        <v>1.0369999999999999</v>
      </c>
      <c r="E4" s="40">
        <v>100</v>
      </c>
      <c r="F4" s="41">
        <f>B4/(E4/100)</f>
        <v>923</v>
      </c>
      <c r="G4" s="42">
        <v>0</v>
      </c>
      <c r="H4" s="82">
        <v>231</v>
      </c>
      <c r="J4" s="102"/>
      <c r="K4" s="83">
        <v>100</v>
      </c>
      <c r="L4" s="84">
        <f>H4/(K4/100)</f>
        <v>231</v>
      </c>
      <c r="M4" s="126" t="s">
        <v>37</v>
      </c>
      <c r="N4" t="s">
        <v>38</v>
      </c>
      <c r="O4" s="129" t="s">
        <v>39</v>
      </c>
      <c r="P4" t="s">
        <v>40</v>
      </c>
      <c r="T4" s="126" t="s">
        <v>37</v>
      </c>
      <c r="U4" s="130" t="s">
        <v>38</v>
      </c>
      <c r="V4" s="130" t="s">
        <v>39</v>
      </c>
    </row>
    <row r="5" spans="1:22" ht="14" customHeight="1" x14ac:dyDescent="0.35">
      <c r="A5" s="23">
        <v>3.2</v>
      </c>
      <c r="B5" s="43">
        <v>856</v>
      </c>
      <c r="C5" s="44">
        <v>5.851</v>
      </c>
      <c r="D5" s="44">
        <v>0.96</v>
      </c>
      <c r="E5" s="45">
        <v>95.2</v>
      </c>
      <c r="F5" s="46">
        <f>B5/(E5/100)</f>
        <v>899.15966386554612</v>
      </c>
      <c r="G5" s="26">
        <v>2.2000000000000002</v>
      </c>
      <c r="H5" s="47">
        <v>194</v>
      </c>
      <c r="I5" s="103">
        <v>1.4419999999999999</v>
      </c>
      <c r="J5" s="103">
        <v>0.68</v>
      </c>
      <c r="K5" s="48">
        <v>96.8</v>
      </c>
      <c r="L5" s="49">
        <f>H5/(K5/100)</f>
        <v>200.41322314049589</v>
      </c>
      <c r="M5" s="127">
        <v>3.1974407866744409E-2</v>
      </c>
      <c r="N5">
        <f>C5*M5</f>
        <v>0.18708226042832155</v>
      </c>
      <c r="O5">
        <f>B5*M5</f>
        <v>27.370093133933214</v>
      </c>
      <c r="P5">
        <f>D5*M5</f>
        <v>3.0695431552074631E-2</v>
      </c>
      <c r="S5" s="130">
        <v>2.2000000000000002</v>
      </c>
      <c r="T5" s="130">
        <v>0</v>
      </c>
      <c r="U5">
        <f>T5*I5</f>
        <v>0</v>
      </c>
      <c r="V5">
        <f>H5*T5</f>
        <v>0</v>
      </c>
    </row>
    <row r="6" spans="1:22" ht="15.5" x14ac:dyDescent="0.35">
      <c r="A6" s="24">
        <v>4.3</v>
      </c>
      <c r="B6" s="50">
        <v>745</v>
      </c>
      <c r="C6" s="1">
        <v>5.8289999999999997</v>
      </c>
      <c r="D6" s="1">
        <v>0.81399999999999995</v>
      </c>
      <c r="E6" s="45">
        <v>95.1</v>
      </c>
      <c r="F6" s="46">
        <f t="shared" ref="F6:F11" si="0">B6/(E6/100)</f>
        <v>783.38590956887492</v>
      </c>
      <c r="G6" s="27">
        <v>6.1</v>
      </c>
      <c r="H6" s="51">
        <v>193</v>
      </c>
      <c r="I6" s="104">
        <v>1.3129999999999999</v>
      </c>
      <c r="J6" s="104">
        <v>0.76</v>
      </c>
      <c r="K6" s="48">
        <v>91.1</v>
      </c>
      <c r="L6" s="52">
        <f>H6/(K6/100)</f>
        <v>211.85510428100989</v>
      </c>
      <c r="N6" s="129"/>
      <c r="O6" s="129"/>
      <c r="P6" s="129"/>
      <c r="S6" s="130"/>
      <c r="T6" s="130"/>
      <c r="U6" s="130"/>
      <c r="V6" s="130"/>
    </row>
    <row r="7" spans="1:22" ht="14.5" customHeight="1" x14ac:dyDescent="0.35">
      <c r="A7" s="24">
        <v>9</v>
      </c>
      <c r="B7" s="50">
        <v>685</v>
      </c>
      <c r="C7" s="1">
        <v>5.8570000000000002</v>
      </c>
      <c r="D7" s="53">
        <v>0.70199999999999996</v>
      </c>
      <c r="E7" s="45">
        <v>88</v>
      </c>
      <c r="F7" s="46">
        <f t="shared" si="0"/>
        <v>778.40909090909088</v>
      </c>
      <c r="G7" s="27">
        <v>6.2</v>
      </c>
      <c r="H7" s="51">
        <v>173</v>
      </c>
      <c r="I7" s="104">
        <v>1.2989999999999999</v>
      </c>
      <c r="J7" s="104">
        <v>0.69</v>
      </c>
      <c r="K7" s="48">
        <v>91.7</v>
      </c>
      <c r="L7" s="52">
        <f t="shared" ref="L7:L11" si="1">H7/(K7/100)</f>
        <v>188.6586695747001</v>
      </c>
      <c r="M7" s="127">
        <v>5.8892469967770297E-2</v>
      </c>
      <c r="N7" s="129">
        <f t="shared" ref="N7:N11" si="2">C7*M7</f>
        <v>0.34493319660123062</v>
      </c>
      <c r="O7" s="129">
        <f t="shared" ref="O7:O11" si="3">B7*M7</f>
        <v>40.341341927922656</v>
      </c>
      <c r="P7" s="129">
        <f t="shared" ref="P7:P11" si="4">D7*M7</f>
        <v>4.1342513917374743E-2</v>
      </c>
      <c r="S7" s="130">
        <v>6.2</v>
      </c>
      <c r="T7" s="130">
        <v>5.5957025004796327E-3</v>
      </c>
      <c r="U7" s="130">
        <f t="shared" ref="U6:U11" si="5">T7*I7</f>
        <v>7.2688175481230421E-3</v>
      </c>
      <c r="V7" s="130">
        <f t="shared" ref="V6:V11" si="6">H7*T7</f>
        <v>0.96805653258297641</v>
      </c>
    </row>
    <row r="8" spans="1:22" ht="15.5" x14ac:dyDescent="0.35">
      <c r="A8" s="24">
        <v>16.899999999999999</v>
      </c>
      <c r="B8" s="50">
        <v>505</v>
      </c>
      <c r="C8" s="1">
        <v>5.819</v>
      </c>
      <c r="D8" s="53">
        <v>0.61499999999999999</v>
      </c>
      <c r="E8" s="45">
        <v>79.7</v>
      </c>
      <c r="F8" s="46">
        <f>B8/(E8/100)</f>
        <v>633.62609786700125</v>
      </c>
      <c r="G8" s="27">
        <v>11.7</v>
      </c>
      <c r="H8" s="51">
        <v>161</v>
      </c>
      <c r="I8" s="105">
        <v>2.004</v>
      </c>
      <c r="J8" s="105">
        <v>0.5</v>
      </c>
      <c r="K8" s="48">
        <v>84.6</v>
      </c>
      <c r="L8" s="52">
        <f t="shared" si="1"/>
        <v>190.30732860520095</v>
      </c>
      <c r="M8" s="127">
        <v>9.2731829573934846E-2</v>
      </c>
      <c r="N8" s="129">
        <f t="shared" si="2"/>
        <v>0.53960651629072687</v>
      </c>
      <c r="O8" s="129">
        <f t="shared" si="3"/>
        <v>46.8295739348371</v>
      </c>
      <c r="P8" s="129">
        <f t="shared" si="4"/>
        <v>5.7030075187969931E-2</v>
      </c>
      <c r="S8" s="130">
        <v>11.7</v>
      </c>
      <c r="T8" s="130">
        <v>3.224072318813926E-2</v>
      </c>
      <c r="U8" s="130">
        <f t="shared" si="5"/>
        <v>6.4610409269031083E-2</v>
      </c>
      <c r="V8" s="130">
        <f t="shared" si="6"/>
        <v>5.1907564332904208</v>
      </c>
    </row>
    <row r="9" spans="1:22" ht="15.5" x14ac:dyDescent="0.35">
      <c r="A9" s="24">
        <v>19.899999999999999</v>
      </c>
      <c r="B9" s="50">
        <v>547</v>
      </c>
      <c r="C9" s="1">
        <v>5.7889999999999997</v>
      </c>
      <c r="D9" s="53">
        <v>0.58199999999999996</v>
      </c>
      <c r="E9" s="45">
        <v>71.89</v>
      </c>
      <c r="F9" s="46">
        <f>B9/(E9/100)</f>
        <v>760.88468493531786</v>
      </c>
      <c r="G9" s="27">
        <v>15.5</v>
      </c>
      <c r="H9" s="51">
        <v>155</v>
      </c>
      <c r="I9" s="105">
        <v>2.0059999999999998</v>
      </c>
      <c r="J9" s="105">
        <v>0.7</v>
      </c>
      <c r="K9" s="48">
        <v>80.099999999999994</v>
      </c>
      <c r="L9" s="52">
        <f t="shared" si="1"/>
        <v>193.50811485642947</v>
      </c>
      <c r="N9" s="129"/>
      <c r="O9" s="129"/>
      <c r="P9" s="129"/>
      <c r="S9" s="130"/>
      <c r="T9" s="130"/>
      <c r="U9" s="130"/>
      <c r="V9" s="130"/>
    </row>
    <row r="10" spans="1:22" ht="15.5" x14ac:dyDescent="0.35">
      <c r="A10" s="24">
        <v>38.200000000000003</v>
      </c>
      <c r="B10" s="50">
        <v>361</v>
      </c>
      <c r="C10" s="1">
        <v>5.83</v>
      </c>
      <c r="D10" s="54">
        <v>0.41899999999999998</v>
      </c>
      <c r="E10" s="45">
        <v>47.7</v>
      </c>
      <c r="F10" s="46">
        <f t="shared" si="0"/>
        <v>756.81341719077568</v>
      </c>
      <c r="G10" s="27">
        <v>34.9</v>
      </c>
      <c r="H10" s="51">
        <v>138</v>
      </c>
      <c r="I10" s="104">
        <v>1.5529999999999999</v>
      </c>
      <c r="J10" s="104">
        <v>0.49</v>
      </c>
      <c r="K10" s="48">
        <v>54.3</v>
      </c>
      <c r="L10" s="52">
        <f t="shared" si="1"/>
        <v>254.1436464088398</v>
      </c>
      <c r="M10" s="127">
        <v>0.125624943186983</v>
      </c>
      <c r="N10" s="129">
        <f t="shared" si="2"/>
        <v>0.73239341878011088</v>
      </c>
      <c r="O10" s="129">
        <f t="shared" si="3"/>
        <v>45.350604490500864</v>
      </c>
      <c r="P10" s="129">
        <f t="shared" si="4"/>
        <v>5.2636851195345877E-2</v>
      </c>
      <c r="S10" s="130">
        <v>34.4</v>
      </c>
      <c r="T10" s="130">
        <v>7.0377006483550997E-3</v>
      </c>
      <c r="U10" s="130">
        <f t="shared" si="5"/>
        <v>1.092954910689547E-2</v>
      </c>
      <c r="V10" s="130">
        <f t="shared" si="6"/>
        <v>0.9712026894730037</v>
      </c>
    </row>
    <row r="11" spans="1:22" ht="16" thickBot="1" x14ac:dyDescent="0.4">
      <c r="A11" s="25">
        <v>55.7</v>
      </c>
      <c r="B11" s="55">
        <v>138</v>
      </c>
      <c r="C11" s="15">
        <v>5.0839999999999996</v>
      </c>
      <c r="D11" s="56">
        <v>0.121</v>
      </c>
      <c r="E11" s="57">
        <v>27.21</v>
      </c>
      <c r="F11" s="58">
        <f t="shared" si="0"/>
        <v>507.16648291069458</v>
      </c>
      <c r="G11" s="28">
        <v>59.6</v>
      </c>
      <c r="H11" s="59">
        <v>122</v>
      </c>
      <c r="I11" s="106">
        <v>1.5449999999999999</v>
      </c>
      <c r="J11" s="106">
        <v>0.42</v>
      </c>
      <c r="K11" s="60">
        <v>23.5</v>
      </c>
      <c r="L11" s="61">
        <f t="shared" si="1"/>
        <v>519.14893617021278</v>
      </c>
      <c r="M11" s="127">
        <v>0.11428787917056045</v>
      </c>
      <c r="N11" s="129">
        <f t="shared" si="2"/>
        <v>0.58103957770312931</v>
      </c>
      <c r="O11" s="129">
        <f t="shared" si="3"/>
        <v>15.771727325537341</v>
      </c>
      <c r="P11" s="129">
        <f t="shared" si="4"/>
        <v>1.3828833379637815E-2</v>
      </c>
      <c r="S11" s="130">
        <v>54.6</v>
      </c>
      <c r="T11" s="130">
        <v>0</v>
      </c>
      <c r="U11" s="130">
        <f t="shared" si="5"/>
        <v>0</v>
      </c>
      <c r="V11" s="130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theoretical coverage</vt:lpstr>
      <vt:lpstr>Surface Area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2016-06-20T19:09:01Z</dcterms:modified>
</cp:coreProperties>
</file>